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020" windowWidth="18435" windowHeight="11145"/>
  </bookViews>
  <sheets>
    <sheet name="Kurzinfo" sheetId="1" r:id="rId1"/>
    <sheet name="Risikoanalyse" sheetId="2" r:id="rId2"/>
    <sheet name="Beitrag DLG-Mitteilungen 022015" sheetId="3" r:id="rId3"/>
  </sheets>
  <definedNames>
    <definedName name="_xlnm.Print_Area" localSheetId="0">Kurzinfo!$A$1:$K$47</definedName>
    <definedName name="_xlnm.Print_Area" localSheetId="1">Risikoanalyse!$A$1:$I$60,Risikoanalyse!$A$62:$I$114</definedName>
  </definedNames>
  <calcPr calcId="145621"/>
</workbook>
</file>

<file path=xl/calcChain.xml><?xml version="1.0" encoding="utf-8"?>
<calcChain xmlns="http://schemas.openxmlformats.org/spreadsheetml/2006/main">
  <c r="I2" i="2" l="1"/>
  <c r="G19" i="2" l="1"/>
  <c r="H20" i="2"/>
  <c r="G20" i="2"/>
  <c r="F19" i="2" s="1"/>
  <c r="H54" i="2"/>
  <c r="F20" i="2"/>
  <c r="F44" i="2"/>
  <c r="F54" i="2" l="1"/>
  <c r="G54" i="2"/>
  <c r="I37" i="2" l="1"/>
  <c r="I36" i="2"/>
  <c r="I35" i="2"/>
  <c r="I34" i="2"/>
  <c r="I33" i="2"/>
  <c r="I32" i="2"/>
  <c r="I31" i="2"/>
  <c r="I30" i="2"/>
  <c r="I29" i="2"/>
  <c r="I28" i="2"/>
  <c r="I27" i="2"/>
  <c r="I26" i="2"/>
  <c r="I25" i="2"/>
  <c r="I24" i="2"/>
  <c r="I23" i="2"/>
  <c r="I22" i="2"/>
  <c r="I21" i="2"/>
  <c r="I20" i="2"/>
  <c r="I19" i="2"/>
  <c r="I18" i="2"/>
  <c r="I17" i="2"/>
  <c r="I16" i="2"/>
  <c r="I13" i="2"/>
  <c r="I12" i="2"/>
  <c r="I11" i="2"/>
  <c r="I10" i="2"/>
  <c r="H58" i="2"/>
  <c r="H57" i="2"/>
  <c r="H53" i="2"/>
  <c r="H51" i="2"/>
  <c r="H49" i="2"/>
  <c r="H44" i="2"/>
  <c r="H43" i="2"/>
  <c r="H52" i="2" s="1"/>
  <c r="H42" i="2"/>
  <c r="H55" i="2" s="1"/>
  <c r="H41" i="2"/>
  <c r="H40" i="2"/>
  <c r="G49" i="2"/>
  <c r="F49" i="2"/>
  <c r="I58" i="2" l="1"/>
  <c r="I51" i="2"/>
  <c r="I57" i="2"/>
  <c r="I53" i="2"/>
  <c r="I54" i="2"/>
  <c r="H59" i="2"/>
  <c r="F57" i="2" l="1"/>
  <c r="F53" i="2"/>
  <c r="G53" i="2"/>
  <c r="F51" i="2"/>
  <c r="G57" i="2" l="1"/>
  <c r="G58" i="2"/>
  <c r="G51" i="2"/>
  <c r="G40" i="2"/>
  <c r="G41" i="2"/>
  <c r="G42" i="2"/>
  <c r="G55" i="2" s="1"/>
  <c r="G43" i="2"/>
  <c r="G52" i="2" s="1"/>
  <c r="G44" i="2"/>
  <c r="F58" i="2"/>
  <c r="F43" i="2"/>
  <c r="F42" i="2"/>
  <c r="F41" i="2"/>
  <c r="F59" i="2" s="1"/>
  <c r="F40" i="2"/>
  <c r="I41" i="2" l="1"/>
  <c r="F55" i="2"/>
  <c r="I42" i="2"/>
  <c r="I55" i="2" s="1"/>
  <c r="F52" i="2"/>
  <c r="I43" i="2"/>
  <c r="I52" i="2" s="1"/>
  <c r="I40" i="2"/>
  <c r="I44" i="2"/>
  <c r="G59" i="2"/>
  <c r="I59" i="2" l="1"/>
</calcChain>
</file>

<file path=xl/sharedStrings.xml><?xml version="1.0" encoding="utf-8"?>
<sst xmlns="http://schemas.openxmlformats.org/spreadsheetml/2006/main" count="163" uniqueCount="140">
  <si>
    <t>http://buel.bmel.de/index.php/buel/article/view/37/Theuvsen-92-1-html</t>
  </si>
  <si>
    <t>Risikotragfähigkeit im Risikomanagementprozess: Konzeption und praktische Anwendung eines kennzahlengestützten</t>
  </si>
  <si>
    <t xml:space="preserve"> Scoringsystems zur Analyse landwirtschaftlicher Familienbetriebe</t>
  </si>
  <si>
    <t>Risikoanalyse leicht gemacht</t>
  </si>
  <si>
    <t>Betriebscharakteristik</t>
  </si>
  <si>
    <t>Eingabedaten</t>
  </si>
  <si>
    <t>Tiervermögen</t>
  </si>
  <si>
    <t>BMEL-Code</t>
  </si>
  <si>
    <t>Umlaufvermögen</t>
  </si>
  <si>
    <t>Gesamtkapital</t>
  </si>
  <si>
    <t>Eigenkapital (Ende Vorjahr)</t>
  </si>
  <si>
    <t>Eigenkapital (Ende Wirtschaftsjahr)</t>
  </si>
  <si>
    <t>Rückstellungen</t>
  </si>
  <si>
    <t>Verbindlichkeiten (aus Lieferung und Leistungen)</t>
  </si>
  <si>
    <t>Verbindlichkeiten (sonstige)</t>
  </si>
  <si>
    <t>Verbindlichkeiten (gesamt)</t>
  </si>
  <si>
    <t>Umsatzerlöse</t>
  </si>
  <si>
    <t>Bestandsveränderungen (Erzeugnisse)</t>
  </si>
  <si>
    <t>Bestandsveränderungen (Tiere)</t>
  </si>
  <si>
    <t>Sonstige betriebliche Erträge</t>
  </si>
  <si>
    <t>Abschreibungen</t>
  </si>
  <si>
    <t>Zinsaufwand für Fremdkapital</t>
  </si>
  <si>
    <t>Gewinn (gesamt)</t>
  </si>
  <si>
    <t>Einkünfte (Land- und Forstwirtschaft)</t>
  </si>
  <si>
    <t>Einkünfte (gesamt)</t>
  </si>
  <si>
    <t>Private Schulden</t>
  </si>
  <si>
    <t>Berechnete Daten</t>
  </si>
  <si>
    <t>Eigenkapitalveränderung</t>
  </si>
  <si>
    <t>Fremdkapital (kurzfristig)</t>
  </si>
  <si>
    <t>Betriebsertrag (gesamt)</t>
  </si>
  <si>
    <t>Kennzahlen</t>
  </si>
  <si>
    <t>Es gilt: Je höher, desto besser</t>
  </si>
  <si>
    <t>Es gilt: Je niedriger, desto besser</t>
  </si>
  <si>
    <t>Betrieb:</t>
  </si>
  <si>
    <t>WJ:</t>
  </si>
  <si>
    <t>2015/16</t>
  </si>
  <si>
    <t>Verbindlichkeiten (aus eigenen Wechseln)</t>
  </si>
  <si>
    <t>1547</t>
  </si>
  <si>
    <t>%</t>
  </si>
  <si>
    <t>Robust</t>
  </si>
  <si>
    <t>Solide</t>
  </si>
  <si>
    <t>Kritisch</t>
  </si>
  <si>
    <t>dazwischen</t>
  </si>
  <si>
    <t>Einkommensstruktur (Einkünfte Landwirtschaft)</t>
  </si>
  <si>
    <t>Spezialisierungsgrad in der Landwirtschaft (Milchvieh)</t>
  </si>
  <si>
    <t>≥</t>
  </si>
  <si>
    <t>≤</t>
  </si>
  <si>
    <t>R</t>
  </si>
  <si>
    <t>S</t>
  </si>
  <si>
    <t>L</t>
  </si>
  <si>
    <t>Nur als Vorschlag, bei Bedarf bitte anpassen</t>
  </si>
  <si>
    <t>Gesamtkapitalrentabilität Unternehmen</t>
  </si>
  <si>
    <t>Eigenkapitalquote (incl. Privatvermögen)</t>
  </si>
  <si>
    <t>(2959+2914)/1229</t>
  </si>
  <si>
    <t>Gewinnrate Unternehmen</t>
  </si>
  <si>
    <r>
      <t xml:space="preserve">Eigenkapitalveränderungsrate </t>
    </r>
    <r>
      <rPr>
        <sz val="9"/>
        <color theme="1"/>
        <rFont val="Calibri"/>
        <family val="2"/>
        <scheme val="minor"/>
      </rPr>
      <t>(EKB/Gewinn)</t>
    </r>
  </si>
  <si>
    <t>(1499-1449)/2959</t>
  </si>
  <si>
    <t>Liquidität 3. Grades</t>
  </si>
  <si>
    <t>Dynamischer Verschuldungsgrad (Familie)</t>
  </si>
  <si>
    <t xml:space="preserve">4 Seiten; DLG-Mitteilungen 2/2015, Seite 15 - 18; Prof. Ludwig Theuvsen, Georg-August-Universität, Göttingen </t>
  </si>
  <si>
    <t>22 Seiten; Berichte über Landwirtschaft, Band 92, Ausgabe 1, Mai 2014; Prof. Ludwig Theuvsen,Uni Göttingen</t>
  </si>
  <si>
    <t>Flächenausstattung (ha LF)</t>
  </si>
  <si>
    <t>3116</t>
  </si>
  <si>
    <t>3111 - 3114</t>
  </si>
  <si>
    <t>3120 - 3124</t>
  </si>
  <si>
    <t>6119</t>
  </si>
  <si>
    <t>8160</t>
  </si>
  <si>
    <t>8160/8218</t>
  </si>
  <si>
    <t>2014/15</t>
  </si>
  <si>
    <t>2013/14</t>
  </si>
  <si>
    <t>Fremdkapital und Rückstellungen</t>
  </si>
  <si>
    <t>Æ</t>
  </si>
  <si>
    <t>*)</t>
  </si>
  <si>
    <t>*) Kennwert zu R = Rentabilität, S = Stabilität und L = Liquidität</t>
  </si>
  <si>
    <t xml:space="preserve">   Grenzwerte für die Risikoklassen</t>
  </si>
  <si>
    <t>Berechnung der Kennwerte nach Prof. Theuvsen:</t>
  </si>
  <si>
    <t>Risikoanalyse im Milchviehbetrieb</t>
  </si>
  <si>
    <t>8 Kennzahlen zur Risikolage auf der Grundlage der Buchführung</t>
  </si>
  <si>
    <t>nach der Vorlage von Prof. Ludwig Theuvsen, Uni Göttingen</t>
  </si>
  <si>
    <t>Erklärung zum Kennwert</t>
  </si>
  <si>
    <t>Ebene</t>
  </si>
  <si>
    <t>BF</t>
  </si>
  <si>
    <t xml:space="preserve">Wieviel Prozent vom Umsatz bleiben als Gewinn übrig? 100 %, wenn gar kein Aufwand verbucht ist. 0 %, wenn Umsatz = Aufwand. Negativ, wenn der Umsatz niedriger ist als der Aufwand. </t>
  </si>
  <si>
    <t>Familie</t>
  </si>
  <si>
    <t xml:space="preserve">Wieviel Prozent vom Gewinn schafften es bis in die Eigenkapitalbildung? Beispiele: 10 € EKB / 10 € Gewinn ergibt 100 %. Ebenso 100.000 € EKB / 100.000 € Gewinn. Achtung: Bei negativer EKB und negativem Gewinn wird trotzdem eine negative Eigenkapitalveränderungsrate ausgewiesen, obwohl rechnerisch ein positives Vorzeichen entstehen würde.  </t>
  </si>
  <si>
    <r>
      <t xml:space="preserve">Kann durch das Tier- und Umlaufvermögen das kurzfristige Fremdkapital getilgt werden? Ja, wenn der Wert </t>
    </r>
    <r>
      <rPr>
        <sz val="11"/>
        <color theme="1"/>
        <rFont val="Calibri"/>
        <family val="2"/>
      </rPr>
      <t>≥ 100 % ist. Nein, wenn der Wert unter 100 % liegt.</t>
    </r>
  </si>
  <si>
    <t xml:space="preserve">Wie hoch ist der Milchvieh-Gewinnanteil am Gesamtgewinn? Maximal sind 100 % möglich =&gt; der gesamte Gewinn kommt aus der Milchviehhaltung. Trotzdem können Nebenbetriebszweige (mit Verlust statt Gewinn) vorhanden sein. Mit dem Spezialisierungsgrad steigt das Unternehmerrisiko, da </t>
  </si>
  <si>
    <t>Cashflow I (Gewinn + AfA)</t>
  </si>
  <si>
    <t>Veröffentlichungen von Prof. Theuvsen zum Thema:</t>
  </si>
  <si>
    <t>Weitere LfL-Angebote zum Thema Buchführungsauswertung:</t>
  </si>
  <si>
    <t>LfL-Internetbetriebsvergleich</t>
  </si>
  <si>
    <t xml:space="preserve">https://www.lfl.bayern.de/iba/unternehmensfuehrung/059262/index.php </t>
  </si>
  <si>
    <t xml:space="preserve">mit gefilterten Buchführungsergebnissen landwirtschaftlicher Betriebe </t>
  </si>
  <si>
    <t>(Suchmaschine: LfL Internetbetriebsvergleich)</t>
  </si>
  <si>
    <t>LfL-Information Buchführungsergebnisse</t>
  </si>
  <si>
    <t>des Wirtschaftsjahres 20XX/20YY“, DIN A4, 200 Seiten</t>
  </si>
  <si>
    <t>http://www.lfl.bayern.de/iba/unternehmensfuehrung/028587/index.php</t>
  </si>
  <si>
    <r>
      <t>Milchkühe (</t>
    </r>
    <r>
      <rPr>
        <sz val="11"/>
        <color theme="1"/>
        <rFont val="Symbol"/>
        <family val="1"/>
        <charset val="2"/>
      </rPr>
      <t>Æ</t>
    </r>
    <r>
      <rPr>
        <sz val="11"/>
        <color theme="1"/>
        <rFont val="Calibri"/>
        <family val="2"/>
        <scheme val="minor"/>
      </rPr>
      <t>)</t>
    </r>
  </si>
  <si>
    <r>
      <t xml:space="preserve">Färsenaufzucht </t>
    </r>
    <r>
      <rPr>
        <sz val="11"/>
        <color theme="1"/>
        <rFont val="Calibri"/>
        <family val="2"/>
        <scheme val="minor"/>
      </rPr>
      <t>(</t>
    </r>
    <r>
      <rPr>
        <sz val="11"/>
        <color theme="1"/>
        <rFont val="Symbol"/>
        <family val="1"/>
        <charset val="2"/>
      </rPr>
      <t>Æ</t>
    </r>
    <r>
      <rPr>
        <sz val="11"/>
        <color theme="1"/>
        <rFont val="Calibri"/>
        <family val="2"/>
        <scheme val="minor"/>
      </rPr>
      <t>)</t>
    </r>
  </si>
  <si>
    <r>
      <t>Rindermast</t>
    </r>
    <r>
      <rPr>
        <sz val="11"/>
        <color theme="1"/>
        <rFont val="Calibri"/>
        <family val="2"/>
        <scheme val="minor"/>
      </rPr>
      <t xml:space="preserve"> (</t>
    </r>
    <r>
      <rPr>
        <sz val="11"/>
        <color theme="1"/>
        <rFont val="Symbol"/>
        <family val="1"/>
        <charset val="2"/>
      </rPr>
      <t>Æ</t>
    </r>
    <r>
      <rPr>
        <sz val="11"/>
        <color theme="1"/>
        <rFont val="Calibri"/>
        <family val="2"/>
        <scheme val="minor"/>
      </rPr>
      <t>)</t>
    </r>
  </si>
  <si>
    <t>Wie hoch wäre der Eigenkapitalanteil im Unternehmen, wenn das Privatvermögen mit in die Buchführung genommen wird, die Privatschulden aber außen vor bleiben?</t>
  </si>
  <si>
    <t>Wie hoch ist der Anteil der landwirtschaftlichen Einkünfte an der Summe der Einkünfte laut Einkommensteuerbescheid? Mit zunehmenden Spezialisierungsgrad steigt das Branchenrisiko. Allerdings auch: Je diversifizierter das Unternehmen, desto schwerer wird es, in allen Bereichen der Spezialist zu sein.</t>
  </si>
  <si>
    <t>Wie viele Jahre müsste theoretisch der Cash Flow I (Gewinn + Abschreibungen) zur Schuldentilgung (Unternehmen + privat) verwendet werden, um diese vollständig abzubezahlen. 100 % = 1 Jahr. Der Gewinn steht solange auch nicht mehr für Privatentnahmen zur Verfügung.</t>
  </si>
  <si>
    <t>Wie hoch ist die Kapitalverzinsung, wenn der ganze Gewinn und der Fremdzins zur Verzinsung des Aktivvermögens verwendet wird? Achtung: Eigene Arbeit wird nicht entlohnt: höherer Gewinn bei Fremdlohn statt Familienarbeit. Hohe Rendite durch hohen Gewinn + 0 € Fremdzins, aber theoretisch auch durch 0 € Gewinn mit viel Fremdkapital und hohen Zinsen.</t>
  </si>
  <si>
    <r>
      <rPr>
        <sz val="9"/>
        <color rgb="FFC00000"/>
        <rFont val="Calibri"/>
        <family val="2"/>
        <scheme val="minor"/>
      </rPr>
      <t>a:</t>
    </r>
    <r>
      <rPr>
        <sz val="9"/>
        <color theme="1"/>
        <rFont val="Calibri"/>
        <family val="2"/>
        <scheme val="minor"/>
      </rPr>
      <t xml:space="preserve"> 1499-1449</t>
    </r>
  </si>
  <si>
    <r>
      <rPr>
        <sz val="9"/>
        <color rgb="FFC00000"/>
        <rFont val="Calibri"/>
        <family val="2"/>
        <scheme val="minor"/>
      </rPr>
      <t>b:</t>
    </r>
    <r>
      <rPr>
        <sz val="9"/>
        <color theme="1"/>
        <rFont val="Calibri"/>
        <family val="2"/>
        <scheme val="minor"/>
      </rPr>
      <t xml:space="preserve"> 1559+1539</t>
    </r>
  </si>
  <si>
    <r>
      <rPr>
        <sz val="9"/>
        <color rgb="FFC00000"/>
        <rFont val="Calibri"/>
        <family val="2"/>
        <scheme val="minor"/>
      </rPr>
      <t>c:</t>
    </r>
    <r>
      <rPr>
        <sz val="9"/>
        <color theme="1"/>
        <rFont val="Calibri"/>
        <family val="2"/>
        <scheme val="minor"/>
      </rPr>
      <t xml:space="preserve"> 1545+1547+1555</t>
    </r>
  </si>
  <si>
    <r>
      <rPr>
        <sz val="9"/>
        <color rgb="FFC00000"/>
        <rFont val="Calibri"/>
        <family val="2"/>
        <scheme val="minor"/>
      </rPr>
      <t>d:</t>
    </r>
    <r>
      <rPr>
        <sz val="9"/>
        <color theme="1"/>
        <rFont val="Calibri"/>
        <family val="2"/>
        <scheme val="minor"/>
      </rPr>
      <t xml:space="preserve"> 2339+2347+2348+2498</t>
    </r>
  </si>
  <si>
    <r>
      <rPr>
        <sz val="9"/>
        <color rgb="FFC00000"/>
        <rFont val="Calibri"/>
        <family val="2"/>
        <scheme val="minor"/>
      </rPr>
      <t>e:</t>
    </r>
    <r>
      <rPr>
        <sz val="9"/>
        <color theme="1"/>
        <rFont val="Calibri"/>
        <family val="2"/>
        <scheme val="minor"/>
      </rPr>
      <t xml:space="preserve"> 2959+2809+1539</t>
    </r>
  </si>
  <si>
    <r>
      <t>2959/</t>
    </r>
    <r>
      <rPr>
        <sz val="9"/>
        <color rgb="FFC00000"/>
        <rFont val="Calibri"/>
        <family val="2"/>
        <scheme val="minor"/>
      </rPr>
      <t>d</t>
    </r>
  </si>
  <si>
    <r>
      <t>(1099+1189)</t>
    </r>
    <r>
      <rPr>
        <sz val="9"/>
        <color rgb="FFC00000"/>
        <rFont val="Calibri"/>
        <family val="2"/>
        <scheme val="minor"/>
      </rPr>
      <t>/c</t>
    </r>
  </si>
  <si>
    <r>
      <t>Schätzung 3</t>
    </r>
    <r>
      <rPr>
        <b/>
        <sz val="9"/>
        <color rgb="FF3333FF"/>
        <rFont val="Calibri"/>
        <family val="2"/>
        <scheme val="minor"/>
      </rPr>
      <t xml:space="preserve"> (S3)</t>
    </r>
  </si>
  <si>
    <r>
      <t>Schätzung 1</t>
    </r>
    <r>
      <rPr>
        <b/>
        <sz val="9"/>
        <color rgb="FF008000"/>
        <rFont val="Calibri"/>
        <family val="2"/>
        <scheme val="minor"/>
      </rPr>
      <t xml:space="preserve"> </t>
    </r>
    <r>
      <rPr>
        <b/>
        <sz val="9"/>
        <color rgb="FF3333FF"/>
        <rFont val="Calibri"/>
        <family val="2"/>
        <scheme val="minor"/>
      </rPr>
      <t>(S1)</t>
    </r>
  </si>
  <si>
    <r>
      <t xml:space="preserve">Schätzung 2 </t>
    </r>
    <r>
      <rPr>
        <b/>
        <sz val="9"/>
        <color rgb="FF3333FF"/>
        <rFont val="Calibri"/>
        <family val="2"/>
        <scheme val="minor"/>
      </rPr>
      <t>(S2)</t>
    </r>
  </si>
  <si>
    <r>
      <t>(1499+</t>
    </r>
    <r>
      <rPr>
        <b/>
        <sz val="9"/>
        <color rgb="FF3333FF"/>
        <rFont val="Calibri"/>
        <family val="2"/>
        <scheme val="minor"/>
      </rPr>
      <t>S2</t>
    </r>
    <r>
      <rPr>
        <sz val="9"/>
        <color theme="1"/>
        <rFont val="Calibri"/>
        <family val="2"/>
        <scheme val="minor"/>
      </rPr>
      <t>)/1229</t>
    </r>
  </si>
  <si>
    <r>
      <rPr>
        <b/>
        <sz val="9"/>
        <color rgb="FF3333FF"/>
        <rFont val="Calibri"/>
        <family val="2"/>
        <scheme val="minor"/>
      </rPr>
      <t>S1</t>
    </r>
    <r>
      <rPr>
        <sz val="9"/>
        <color theme="1"/>
        <rFont val="Calibri"/>
        <family val="2"/>
        <scheme val="minor"/>
      </rPr>
      <t>/2959</t>
    </r>
  </si>
  <si>
    <r>
      <rPr>
        <sz val="9"/>
        <color rgb="FFC00000"/>
        <rFont val="Calibri"/>
        <family val="2"/>
        <scheme val="minor"/>
      </rPr>
      <t>b</t>
    </r>
    <r>
      <rPr>
        <sz val="9"/>
        <color theme="1"/>
        <rFont val="Calibri"/>
        <family val="2"/>
        <scheme val="minor"/>
      </rPr>
      <t>+</t>
    </r>
    <r>
      <rPr>
        <b/>
        <sz val="9"/>
        <color rgb="FF3333FF"/>
        <rFont val="Calibri"/>
        <family val="2"/>
        <scheme val="minor"/>
      </rPr>
      <t>S3</t>
    </r>
    <r>
      <rPr>
        <sz val="9"/>
        <color theme="1"/>
        <rFont val="Calibri"/>
        <family val="2"/>
        <scheme val="minor"/>
      </rPr>
      <t>/</t>
    </r>
    <r>
      <rPr>
        <sz val="9"/>
        <color rgb="FFC00000"/>
        <rFont val="Calibri"/>
        <family val="2"/>
        <scheme val="minor"/>
      </rPr>
      <t>e</t>
    </r>
  </si>
  <si>
    <r>
      <t>Gewinn (Milchvieh)</t>
    </r>
    <r>
      <rPr>
        <vertAlign val="superscript"/>
        <sz val="11"/>
        <color theme="1"/>
        <rFont val="Calibri"/>
        <family val="2"/>
        <scheme val="minor"/>
      </rPr>
      <t xml:space="preserve"> 1</t>
    </r>
    <r>
      <rPr>
        <sz val="11"/>
        <color theme="1"/>
        <rFont val="Calibri"/>
        <family val="2"/>
        <scheme val="minor"/>
      </rPr>
      <t>)</t>
    </r>
  </si>
  <si>
    <r>
      <t xml:space="preserve">Privatvermögen </t>
    </r>
    <r>
      <rPr>
        <vertAlign val="superscript"/>
        <sz val="11"/>
        <color theme="1"/>
        <rFont val="Calibri"/>
        <family val="2"/>
        <scheme val="minor"/>
      </rPr>
      <t>2</t>
    </r>
    <r>
      <rPr>
        <sz val="11"/>
        <color theme="1"/>
        <rFont val="Calibri"/>
        <family val="2"/>
        <scheme val="minor"/>
      </rPr>
      <t>)</t>
    </r>
  </si>
  <si>
    <t xml:space="preserve">1) </t>
  </si>
  <si>
    <t xml:space="preserve">Umsätze aus Milchkuh mit Nachzucht incl. anteilige Zulagen, Zuschüsse und sonstigen Betriebsertrag abzgl. der anteiligen </t>
  </si>
  <si>
    <t>Aufwendungen. Annäherungsweise auch über den Umsatzanteil am Gesamtumsatz ohne Blick auf die Aufwendungen.</t>
  </si>
  <si>
    <t>2)</t>
  </si>
  <si>
    <t xml:space="preserve">Wird zur Berechnung der Eigenkapitalquote benötigt. </t>
  </si>
  <si>
    <t>Gesamtkapitalrentabilität (%)</t>
  </si>
  <si>
    <t>Gewinnrate (%)</t>
  </si>
  <si>
    <t>Eigenkapitalquote (%)</t>
  </si>
  <si>
    <t>Eigenkapitalveränderungsrate (%)</t>
  </si>
  <si>
    <t>Liquidität 3. Grades (%)</t>
  </si>
  <si>
    <t>Spezialisierungsgrad in der Milchproduktion (%)</t>
  </si>
  <si>
    <t>Einkommensstrukur - Anteil Landwirtschaft (%)</t>
  </si>
  <si>
    <t>Dynamischer Verschuldungsgrad (%)</t>
  </si>
  <si>
    <t>Hilfe zum Lesen der Kennwerte</t>
  </si>
  <si>
    <t>Beispiel Franz - grüne Eingabefelder</t>
  </si>
  <si>
    <t>Tabellarische Auswertung von rund 3.500 Buchführungen nach Haupt-, Nebenerwerb- und Spezialbetrieben</t>
  </si>
  <si>
    <r>
      <t>und nach Größenklassen. Bestell-Link am Ende der folgenden</t>
    </r>
    <r>
      <rPr>
        <b/>
        <sz val="11"/>
        <color theme="1"/>
        <rFont val="Arial"/>
        <family val="2"/>
      </rPr>
      <t xml:space="preserve"> Internet</t>
    </r>
    <r>
      <rPr>
        <sz val="11"/>
        <color theme="1"/>
        <rFont val="Arial"/>
        <family val="2"/>
      </rPr>
      <t>seite</t>
    </r>
  </si>
  <si>
    <r>
      <t>(Suchmaschine: LfL Buchführungsergebnisse</t>
    </r>
    <r>
      <rPr>
        <sz val="9"/>
        <color theme="1"/>
        <rFont val="Arial"/>
        <family val="2"/>
      </rPr>
      <t>)</t>
    </r>
  </si>
  <si>
    <r>
      <t xml:space="preserve">Risikoanalyse im Milchviehbetrieb </t>
    </r>
    <r>
      <rPr>
        <sz val="12"/>
        <color theme="1"/>
        <rFont val="Arial"/>
        <family val="2"/>
      </rPr>
      <t>- nach der Vorlage von Prof. Ludwig Theuvsen, Uni Göttingen</t>
    </r>
  </si>
  <si>
    <t>Stand: 26.02.2018</t>
  </si>
  <si>
    <t>Veröffentlicht mit Genehmigung von Thomas Künzel, Redaktion DLG-Mitteilungen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</si>
</sst>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Red]\-#,##0\ "/>
    <numFmt numFmtId="165" formatCode="#,##0.0_ ;[Red]\-#,##0.0\ "/>
  </numFmts>
  <fonts count="32" x14ac:knownFonts="1">
    <font>
      <sz val="11"/>
      <color theme="1"/>
      <name val="Calibri"/>
      <family val="2"/>
      <scheme val="minor"/>
    </font>
    <font>
      <b/>
      <sz val="11"/>
      <color theme="1"/>
      <name val="Calibri"/>
      <family val="2"/>
      <scheme val="minor"/>
    </font>
    <font>
      <sz val="12"/>
      <color theme="1"/>
      <name val="Calibri"/>
      <family val="2"/>
      <scheme val="minor"/>
    </font>
    <font>
      <u/>
      <sz val="11"/>
      <color theme="10"/>
      <name val="Calibri"/>
      <family val="2"/>
      <scheme val="minor"/>
    </font>
    <font>
      <sz val="9"/>
      <color theme="1"/>
      <name val="Calibri"/>
      <family val="2"/>
      <scheme val="minor"/>
    </font>
    <font>
      <sz val="11"/>
      <color rgb="FFFF0000"/>
      <name val="Calibri"/>
      <family val="2"/>
      <scheme val="minor"/>
    </font>
    <font>
      <sz val="14"/>
      <color theme="1"/>
      <name val="Calibri"/>
      <family val="2"/>
      <scheme val="minor"/>
    </font>
    <font>
      <sz val="11"/>
      <name val="Calibri"/>
      <family val="2"/>
      <scheme val="minor"/>
    </font>
    <font>
      <sz val="10"/>
      <color theme="1"/>
      <name val="Calibri"/>
      <family val="2"/>
      <scheme val="minor"/>
    </font>
    <font>
      <b/>
      <sz val="9"/>
      <color theme="1"/>
      <name val="Calibri"/>
      <family val="2"/>
      <scheme val="minor"/>
    </font>
    <font>
      <b/>
      <sz val="12"/>
      <color theme="1"/>
      <name val="Calibri"/>
      <family val="2"/>
      <scheme val="minor"/>
    </font>
    <font>
      <sz val="12"/>
      <name val="Calibri"/>
      <family val="2"/>
      <scheme val="minor"/>
    </font>
    <font>
      <b/>
      <sz val="10"/>
      <color theme="1"/>
      <name val="Calibri"/>
      <family val="2"/>
      <scheme val="minor"/>
    </font>
    <font>
      <b/>
      <sz val="10"/>
      <color rgb="FFFF0000"/>
      <name val="Calibri"/>
      <family val="2"/>
      <scheme val="minor"/>
    </font>
    <font>
      <b/>
      <sz val="12"/>
      <color theme="1"/>
      <name val="Symbol"/>
      <family val="1"/>
      <charset val="2"/>
    </font>
    <font>
      <sz val="11"/>
      <color theme="1"/>
      <name val="Symbol"/>
      <family val="1"/>
      <charset val="2"/>
    </font>
    <font>
      <sz val="11"/>
      <color theme="1"/>
      <name val="Calibri"/>
      <family val="2"/>
    </font>
    <font>
      <b/>
      <sz val="11"/>
      <color theme="1"/>
      <name val="Symbol"/>
      <family val="1"/>
      <charset val="2"/>
    </font>
    <font>
      <b/>
      <sz val="11"/>
      <name val="Calibri"/>
      <family val="2"/>
      <scheme val="minor"/>
    </font>
    <font>
      <sz val="20"/>
      <color theme="1"/>
      <name val="Calibri"/>
      <family val="2"/>
      <scheme val="minor"/>
    </font>
    <font>
      <sz val="11"/>
      <color theme="1"/>
      <name val="Arial"/>
      <family val="2"/>
    </font>
    <font>
      <sz val="9"/>
      <color theme="1"/>
      <name val="Arial"/>
      <family val="2"/>
    </font>
    <font>
      <b/>
      <sz val="11"/>
      <color theme="1"/>
      <name val="Arial"/>
      <family val="2"/>
    </font>
    <font>
      <sz val="9"/>
      <color rgb="FFC00000"/>
      <name val="Calibri"/>
      <family val="2"/>
      <scheme val="minor"/>
    </font>
    <font>
      <b/>
      <sz val="9"/>
      <color rgb="FF008000"/>
      <name val="Calibri"/>
      <family val="2"/>
      <scheme val="minor"/>
    </font>
    <font>
      <b/>
      <sz val="9"/>
      <color rgb="FF3333FF"/>
      <name val="Calibri"/>
      <family val="2"/>
      <scheme val="minor"/>
    </font>
    <font>
      <vertAlign val="superscript"/>
      <sz val="11"/>
      <color theme="1"/>
      <name val="Calibri"/>
      <family val="2"/>
      <scheme val="minor"/>
    </font>
    <font>
      <b/>
      <sz val="14"/>
      <color theme="1"/>
      <name val="Calibri"/>
      <family val="2"/>
      <scheme val="minor"/>
    </font>
    <font>
      <sz val="12"/>
      <color theme="1"/>
      <name val="Arial"/>
      <family val="2"/>
    </font>
    <font>
      <b/>
      <sz val="12"/>
      <color theme="1"/>
      <name val="Arial"/>
      <family val="2"/>
    </font>
    <font>
      <u/>
      <sz val="11"/>
      <color theme="10"/>
      <name val="Arial"/>
      <family val="2"/>
    </font>
    <font>
      <sz val="16"/>
      <color theme="1"/>
      <name val="Arial"/>
      <family val="2"/>
    </font>
  </fonts>
  <fills count="7">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39997558519241921"/>
        <bgColor indexed="64"/>
      </patternFill>
    </fill>
  </fills>
  <borders count="30">
    <border>
      <left/>
      <right/>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08">
    <xf numFmtId="0" fontId="0" fillId="0" borderId="0" xfId="0"/>
    <xf numFmtId="0" fontId="0" fillId="0" borderId="1" xfId="0" applyBorder="1"/>
    <xf numFmtId="49" fontId="0" fillId="0" borderId="0" xfId="0" applyNumberFormat="1" applyAlignment="1">
      <alignment horizontal="center"/>
    </xf>
    <xf numFmtId="0" fontId="0" fillId="0" borderId="2" xfId="0" applyBorder="1"/>
    <xf numFmtId="0" fontId="0" fillId="0" borderId="0" xfId="0" applyBorder="1"/>
    <xf numFmtId="0" fontId="0" fillId="0" borderId="4" xfId="0" applyBorder="1"/>
    <xf numFmtId="0" fontId="0" fillId="0" borderId="6" xfId="0" applyBorder="1"/>
    <xf numFmtId="0" fontId="0" fillId="0" borderId="9" xfId="0" applyBorder="1"/>
    <xf numFmtId="0" fontId="0" fillId="6" borderId="10" xfId="0" applyFill="1" applyBorder="1" applyAlignment="1">
      <alignment horizontal="center" vertical="center"/>
    </xf>
    <xf numFmtId="0" fontId="0" fillId="6" borderId="3" xfId="0" applyFill="1" applyBorder="1" applyAlignment="1">
      <alignment horizontal="center" vertical="center"/>
    </xf>
    <xf numFmtId="0" fontId="0" fillId="6" borderId="5" xfId="0" applyFill="1" applyBorder="1" applyAlignment="1">
      <alignment horizontal="center" vertical="center"/>
    </xf>
    <xf numFmtId="0" fontId="6" fillId="0" borderId="0" xfId="0" applyFont="1"/>
    <xf numFmtId="0" fontId="8" fillId="0" borderId="0" xfId="0" applyFont="1"/>
    <xf numFmtId="0" fontId="0" fillId="0" borderId="8" xfId="0" applyBorder="1"/>
    <xf numFmtId="49" fontId="4" fillId="0" borderId="0" xfId="0" applyNumberFormat="1" applyFont="1" applyBorder="1" applyAlignment="1">
      <alignment horizontal="center"/>
    </xf>
    <xf numFmtId="49" fontId="4" fillId="0" borderId="1" xfId="0" applyNumberFormat="1" applyFont="1" applyBorder="1" applyAlignment="1">
      <alignment horizontal="center"/>
    </xf>
    <xf numFmtId="0" fontId="5" fillId="0" borderId="0" xfId="0" applyFont="1"/>
    <xf numFmtId="0" fontId="10" fillId="6" borderId="7" xfId="0" applyFont="1" applyFill="1" applyBorder="1" applyAlignment="1">
      <alignment horizontal="center" vertical="center"/>
    </xf>
    <xf numFmtId="0" fontId="12" fillId="0" borderId="6" xfId="0" applyFont="1" applyBorder="1"/>
    <xf numFmtId="0" fontId="1" fillId="0" borderId="0" xfId="0" applyFont="1"/>
    <xf numFmtId="0" fontId="0" fillId="0" borderId="11" xfId="0" applyBorder="1" applyAlignment="1">
      <alignment horizontal="center"/>
    </xf>
    <xf numFmtId="0" fontId="0" fillId="0" borderId="11" xfId="0" applyBorder="1"/>
    <xf numFmtId="0" fontId="0" fillId="4" borderId="11" xfId="0" applyFill="1" applyBorder="1" applyAlignment="1">
      <alignment horizontal="center"/>
    </xf>
    <xf numFmtId="0" fontId="17" fillId="4" borderId="11" xfId="0" applyFont="1" applyFill="1" applyBorder="1" applyAlignment="1">
      <alignment horizontal="center"/>
    </xf>
    <xf numFmtId="165" fontId="0" fillId="0" borderId="12" xfId="0" applyNumberFormat="1" applyBorder="1" applyAlignment="1">
      <alignment horizontal="center"/>
    </xf>
    <xf numFmtId="164" fontId="0" fillId="0" borderId="12" xfId="0" applyNumberFormat="1" applyBorder="1" applyAlignment="1">
      <alignment horizontal="center"/>
    </xf>
    <xf numFmtId="164" fontId="0" fillId="0" borderId="13" xfId="0" applyNumberFormat="1" applyBorder="1" applyAlignment="1">
      <alignment horizontal="center"/>
    </xf>
    <xf numFmtId="164" fontId="0" fillId="0" borderId="11" xfId="0" applyNumberFormat="1" applyBorder="1" applyAlignment="1">
      <alignment horizontal="center"/>
    </xf>
    <xf numFmtId="164" fontId="0" fillId="0" borderId="14" xfId="0" applyNumberFormat="1" applyBorder="1" applyAlignment="1">
      <alignment horizontal="center"/>
    </xf>
    <xf numFmtId="0" fontId="0" fillId="0" borderId="15" xfId="0" applyBorder="1"/>
    <xf numFmtId="164" fontId="0" fillId="2" borderId="15" xfId="0" applyNumberFormat="1" applyFill="1" applyBorder="1"/>
    <xf numFmtId="164" fontId="0" fillId="0" borderId="15" xfId="0" applyNumberFormat="1" applyBorder="1"/>
    <xf numFmtId="164" fontId="0" fillId="4" borderId="15" xfId="0" applyNumberFormat="1" applyFill="1" applyBorder="1"/>
    <xf numFmtId="0" fontId="2" fillId="0" borderId="8" xfId="0" applyFont="1" applyBorder="1"/>
    <xf numFmtId="0" fontId="6" fillId="0" borderId="9" xfId="0" applyFont="1" applyBorder="1"/>
    <xf numFmtId="49" fontId="2" fillId="0" borderId="9" xfId="0" applyNumberFormat="1" applyFont="1" applyBorder="1" applyAlignment="1">
      <alignment horizontal="center"/>
    </xf>
    <xf numFmtId="0" fontId="2" fillId="2" borderId="9" xfId="0" applyFont="1" applyFill="1" applyBorder="1" applyAlignment="1">
      <alignment horizontal="center"/>
    </xf>
    <xf numFmtId="0" fontId="14" fillId="2" borderId="16" xfId="0" applyFont="1" applyFill="1" applyBorder="1" applyAlignment="1">
      <alignment horizontal="center"/>
    </xf>
    <xf numFmtId="49" fontId="0" fillId="0" borderId="0" xfId="0" applyNumberFormat="1" applyBorder="1" applyAlignment="1">
      <alignment horizontal="center"/>
    </xf>
    <xf numFmtId="0" fontId="0" fillId="0" borderId="17" xfId="0" applyBorder="1"/>
    <xf numFmtId="0" fontId="1" fillId="4" borderId="2" xfId="0" applyFont="1" applyFill="1" applyBorder="1"/>
    <xf numFmtId="0" fontId="0" fillId="4" borderId="0" xfId="0" applyFill="1" applyBorder="1"/>
    <xf numFmtId="49" fontId="0" fillId="4" borderId="0" xfId="0" applyNumberFormat="1" applyFill="1" applyBorder="1" applyAlignment="1">
      <alignment horizontal="center"/>
    </xf>
    <xf numFmtId="0" fontId="0" fillId="4" borderId="17" xfId="0" applyFill="1" applyBorder="1"/>
    <xf numFmtId="164" fontId="0" fillId="2" borderId="0" xfId="0" applyNumberFormat="1" applyFill="1" applyBorder="1"/>
    <xf numFmtId="164" fontId="0" fillId="2" borderId="17" xfId="0" applyNumberFormat="1" applyFill="1" applyBorder="1"/>
    <xf numFmtId="164" fontId="0" fillId="0" borderId="0" xfId="0" applyNumberFormat="1" applyBorder="1"/>
    <xf numFmtId="164" fontId="0" fillId="0" borderId="17" xfId="0" applyNumberFormat="1" applyBorder="1"/>
    <xf numFmtId="164" fontId="0" fillId="4" borderId="0" xfId="0" applyNumberFormat="1" applyFill="1" applyBorder="1"/>
    <xf numFmtId="164" fontId="0" fillId="4" borderId="17" xfId="0" applyNumberFormat="1" applyFill="1" applyBorder="1"/>
    <xf numFmtId="49" fontId="9" fillId="0" borderId="0" xfId="0" applyNumberFormat="1" applyFont="1" applyBorder="1" applyAlignment="1">
      <alignment horizontal="center"/>
    </xf>
    <xf numFmtId="49" fontId="4" fillId="4" borderId="0" xfId="0" applyNumberFormat="1" applyFont="1" applyFill="1" applyBorder="1" applyAlignment="1">
      <alignment horizontal="center"/>
    </xf>
    <xf numFmtId="164" fontId="0" fillId="0" borderId="1" xfId="0" applyNumberFormat="1" applyBorder="1"/>
    <xf numFmtId="164" fontId="0" fillId="0" borderId="18" xfId="0" applyNumberFormat="1" applyBorder="1"/>
    <xf numFmtId="49" fontId="0" fillId="0" borderId="7" xfId="0" applyNumberFormat="1" applyBorder="1" applyAlignment="1">
      <alignment horizontal="center"/>
    </xf>
    <xf numFmtId="49" fontId="4" fillId="0" borderId="10" xfId="0" applyNumberFormat="1" applyFont="1" applyBorder="1" applyAlignment="1">
      <alignment horizontal="center"/>
    </xf>
    <xf numFmtId="49" fontId="4" fillId="0" borderId="3" xfId="0" applyNumberFormat="1" applyFont="1" applyBorder="1" applyAlignment="1">
      <alignment horizontal="center"/>
    </xf>
    <xf numFmtId="49" fontId="4" fillId="0" borderId="5" xfId="0" applyNumberFormat="1" applyFont="1" applyBorder="1" applyAlignment="1">
      <alignment horizontal="center"/>
    </xf>
    <xf numFmtId="0" fontId="0" fillId="5" borderId="9" xfId="0" applyFill="1" applyBorder="1"/>
    <xf numFmtId="0" fontId="0" fillId="5" borderId="10" xfId="0" applyFill="1" applyBorder="1"/>
    <xf numFmtId="0" fontId="1" fillId="6" borderId="10" xfId="0" applyFont="1" applyFill="1" applyBorder="1" applyAlignment="1">
      <alignment horizontal="center" vertical="center"/>
    </xf>
    <xf numFmtId="0" fontId="18" fillId="5" borderId="14" xfId="0" applyFont="1" applyFill="1" applyBorder="1" applyAlignment="1">
      <alignment horizontal="center" vertical="center"/>
    </xf>
    <xf numFmtId="0" fontId="11" fillId="5" borderId="11" xfId="0" applyFont="1" applyFill="1" applyBorder="1" applyAlignment="1">
      <alignment horizontal="center" vertical="center"/>
    </xf>
    <xf numFmtId="0" fontId="7" fillId="5" borderId="14" xfId="0" applyFont="1" applyFill="1" applyBorder="1" applyAlignment="1">
      <alignment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14" xfId="0" applyFont="1" applyFill="1" applyBorder="1" applyAlignment="1">
      <alignment horizontal="center" vertical="center"/>
    </xf>
    <xf numFmtId="0" fontId="1" fillId="4" borderId="8" xfId="0" applyFont="1" applyFill="1" applyBorder="1"/>
    <xf numFmtId="0" fontId="0" fillId="4" borderId="9" xfId="0" applyFill="1" applyBorder="1"/>
    <xf numFmtId="49" fontId="0" fillId="4" borderId="10" xfId="0" applyNumberFormat="1" applyFill="1" applyBorder="1" applyAlignment="1">
      <alignment horizontal="center"/>
    </xf>
    <xf numFmtId="0" fontId="4" fillId="0" borderId="9" xfId="0" applyFont="1" applyFill="1" applyBorder="1"/>
    <xf numFmtId="0" fontId="2" fillId="2" borderId="20" xfId="0" applyFont="1" applyFill="1" applyBorder="1" applyAlignment="1">
      <alignment horizontal="center"/>
    </xf>
    <xf numFmtId="49" fontId="0" fillId="4" borderId="15" xfId="0" applyNumberFormat="1" applyFill="1" applyBorder="1" applyAlignment="1">
      <alignment horizontal="right"/>
    </xf>
    <xf numFmtId="164" fontId="0" fillId="0" borderId="21" xfId="0" applyNumberFormat="1" applyBorder="1"/>
    <xf numFmtId="0" fontId="1" fillId="5" borderId="20" xfId="0" applyFont="1" applyFill="1" applyBorder="1"/>
    <xf numFmtId="0" fontId="1" fillId="3" borderId="20" xfId="0" applyFont="1" applyFill="1" applyBorder="1" applyAlignment="1">
      <alignment horizontal="center" vertical="center"/>
    </xf>
    <xf numFmtId="0" fontId="10" fillId="3" borderId="19" xfId="0" applyFont="1" applyFill="1" applyBorder="1" applyAlignment="1">
      <alignment horizontal="center" vertical="center"/>
    </xf>
    <xf numFmtId="0" fontId="0" fillId="3" borderId="20" xfId="0" applyFill="1" applyBorder="1" applyAlignment="1">
      <alignment horizontal="center" vertical="center"/>
    </xf>
    <xf numFmtId="0" fontId="0" fillId="3" borderId="15" xfId="0" applyFill="1" applyBorder="1" applyAlignment="1">
      <alignment horizontal="center" vertical="center"/>
    </xf>
    <xf numFmtId="0" fontId="0" fillId="3" borderId="21" xfId="0" applyFill="1" applyBorder="1" applyAlignment="1">
      <alignment horizontal="center" vertical="center"/>
    </xf>
    <xf numFmtId="0" fontId="0" fillId="0" borderId="23" xfId="0" applyBorder="1"/>
    <xf numFmtId="0" fontId="6" fillId="2" borderId="24" xfId="0" applyFont="1" applyFill="1" applyBorder="1"/>
    <xf numFmtId="0" fontId="20" fillId="0" borderId="0" xfId="0" applyFont="1"/>
    <xf numFmtId="0" fontId="0" fillId="0" borderId="0" xfId="0" applyFont="1" applyBorder="1"/>
    <xf numFmtId="0" fontId="0" fillId="0" borderId="0" xfId="0" applyFill="1" applyBorder="1"/>
    <xf numFmtId="0" fontId="13" fillId="0" borderId="9" xfId="0" applyFont="1" applyBorder="1"/>
    <xf numFmtId="0" fontId="0" fillId="0" borderId="22" xfId="0" applyBorder="1" applyAlignment="1">
      <alignment horizontal="center"/>
    </xf>
    <xf numFmtId="49" fontId="0" fillId="0" borderId="23" xfId="0" applyNumberFormat="1" applyBorder="1" applyAlignment="1">
      <alignment horizontal="center"/>
    </xf>
    <xf numFmtId="0" fontId="27" fillId="0" borderId="0" xfId="0" applyFont="1"/>
    <xf numFmtId="0" fontId="1" fillId="0" borderId="26" xfId="0" applyFont="1" applyBorder="1"/>
    <xf numFmtId="0" fontId="1" fillId="0" borderId="25" xfId="0" applyFont="1" applyBorder="1" applyAlignment="1">
      <alignment horizontal="center"/>
    </xf>
    <xf numFmtId="0" fontId="1" fillId="0" borderId="25" xfId="0" applyFont="1" applyBorder="1"/>
    <xf numFmtId="49" fontId="1" fillId="0" borderId="25" xfId="0" applyNumberFormat="1" applyFont="1" applyBorder="1" applyAlignment="1">
      <alignment horizontal="center"/>
    </xf>
    <xf numFmtId="0" fontId="1" fillId="0" borderId="27" xfId="0" applyFont="1" applyBorder="1"/>
    <xf numFmtId="0" fontId="0" fillId="0" borderId="28" xfId="0" applyBorder="1"/>
    <xf numFmtId="0" fontId="0" fillId="0" borderId="23" xfId="0" applyBorder="1" applyAlignment="1">
      <alignment horizontal="center" vertical="top"/>
    </xf>
    <xf numFmtId="0" fontId="28" fillId="0" borderId="0" xfId="0" applyFont="1"/>
    <xf numFmtId="0" fontId="29" fillId="0" borderId="0" xfId="0" applyFont="1" applyAlignment="1">
      <alignment vertical="center"/>
    </xf>
    <xf numFmtId="0" fontId="22" fillId="0" borderId="0" xfId="0" applyFont="1"/>
    <xf numFmtId="0" fontId="30" fillId="0" borderId="0" xfId="1" applyFont="1"/>
    <xf numFmtId="0" fontId="31" fillId="0" borderId="0" xfId="0" applyFont="1"/>
    <xf numFmtId="0" fontId="4" fillId="0" borderId="0" xfId="0" applyFont="1" applyAlignment="1">
      <alignment horizontal="right"/>
    </xf>
    <xf numFmtId="0" fontId="4" fillId="0" borderId="0" xfId="0" applyFont="1"/>
    <xf numFmtId="0" fontId="19"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0" fontId="0" fillId="0" borderId="23" xfId="0" applyBorder="1" applyAlignment="1">
      <alignment horizontal="left" vertical="top" wrapText="1"/>
    </xf>
    <xf numFmtId="0" fontId="0" fillId="0" borderId="29" xfId="0" applyBorder="1" applyAlignment="1">
      <alignment horizontal="left" vertical="top" wrapText="1"/>
    </xf>
  </cellXfs>
  <cellStyles count="2">
    <cellStyle name="Hyperlink" xfId="1" builtinId="8"/>
    <cellStyle name="Standard" xfId="0" builtinId="0"/>
  </cellStyles>
  <dxfs count="12">
    <dxf>
      <fill>
        <patternFill>
          <bgColor theme="6" tint="0.39994506668294322"/>
        </patternFill>
      </fill>
    </dxf>
    <dxf>
      <fill>
        <patternFill>
          <bgColor theme="5" tint="0.39994506668294322"/>
        </patternFill>
      </fill>
    </dxf>
    <dxf>
      <fill>
        <patternFill patternType="solid">
          <bgColor theme="9" tint="0.39994506668294322"/>
        </patternFill>
      </fill>
    </dxf>
    <dxf>
      <fill>
        <patternFill>
          <bgColor theme="6"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ill>
        <patternFill patternType="solid">
          <bgColor theme="9" tint="0.39994506668294322"/>
        </patternFill>
      </fill>
    </dxf>
    <dxf>
      <fill>
        <patternFill>
          <bgColor theme="6" tint="0.39994506668294322"/>
        </patternFill>
      </fill>
    </dxf>
    <dxf>
      <fill>
        <patternFill>
          <bgColor theme="5" tint="0.39994506668294322"/>
        </patternFill>
      </fill>
    </dxf>
    <dxf>
      <fill>
        <patternFill>
          <bgColor theme="9" tint="0.39994506668294322"/>
        </patternFill>
      </fill>
    </dxf>
  </dxfs>
  <tableStyles count="0" defaultTableStyle="TableStyleMedium2" defaultPivotStyle="PivotStyleLight16"/>
  <colors>
    <mruColors>
      <color rgb="FF3333FF"/>
      <color rgb="FF008000"/>
      <color rgb="FF0000FF"/>
      <color rgb="FFFF3399"/>
      <color rgb="FFFFCC66"/>
      <color rgb="FFFFC000"/>
      <color rgb="FFFF3300"/>
      <color rgb="FFFF0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7</xdr:col>
      <xdr:colOff>390524</xdr:colOff>
      <xdr:row>0</xdr:row>
      <xdr:rowOff>276225</xdr:rowOff>
    </xdr:from>
    <xdr:to>
      <xdr:col>9</xdr:col>
      <xdr:colOff>571499</xdr:colOff>
      <xdr:row>0</xdr:row>
      <xdr:rowOff>742950</xdr:rowOff>
    </xdr:to>
    <xdr:sp macro="" textlink="">
      <xdr:nvSpPr>
        <xdr:cNvPr id="3" name="Textfeld 2"/>
        <xdr:cNvSpPr txBox="1"/>
      </xdr:nvSpPr>
      <xdr:spPr>
        <a:xfrm>
          <a:off x="5572124" y="276225"/>
          <a:ext cx="17049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Bayerische Landesanstalt</a:t>
          </a:r>
          <a:endParaRPr lang="de-DE">
            <a:effectLst/>
          </a:endParaRPr>
        </a:p>
        <a:p>
          <a:r>
            <a:rPr lang="de-DE" sz="1100" b="1" baseline="0">
              <a:solidFill>
                <a:schemeClr val="dk1"/>
              </a:solidFill>
              <a:effectLst/>
              <a:latin typeface="+mn-lt"/>
              <a:ea typeface="+mn-ea"/>
              <a:cs typeface="+mn-cs"/>
            </a:rPr>
            <a:t>für Landwirtschaft</a:t>
          </a:r>
          <a:endParaRPr lang="de-DE">
            <a:effectLst/>
          </a:endParaRPr>
        </a:p>
        <a:p>
          <a:endParaRPr lang="de-DE" sz="1100"/>
        </a:p>
      </xdr:txBody>
    </xdr:sp>
    <xdr:clientData/>
  </xdr:twoCellAnchor>
  <xdr:twoCellAnchor>
    <xdr:from>
      <xdr:col>9</xdr:col>
      <xdr:colOff>457200</xdr:colOff>
      <xdr:row>0</xdr:row>
      <xdr:rowOff>38100</xdr:rowOff>
    </xdr:from>
    <xdr:to>
      <xdr:col>10</xdr:col>
      <xdr:colOff>752475</xdr:colOff>
      <xdr:row>0</xdr:row>
      <xdr:rowOff>876300</xdr:rowOff>
    </xdr:to>
    <xdr:pic>
      <xdr:nvPicPr>
        <xdr:cNvPr id="102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38100"/>
          <a:ext cx="10572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123825</xdr:rowOff>
    </xdr:from>
    <xdr:to>
      <xdr:col>4</xdr:col>
      <xdr:colOff>304800</xdr:colOff>
      <xdr:row>0</xdr:row>
      <xdr:rowOff>876300</xdr:rowOff>
    </xdr:to>
    <xdr:sp macro="" textlink="">
      <xdr:nvSpPr>
        <xdr:cNvPr id="4" name="Textfeld 3"/>
        <xdr:cNvSpPr txBox="1"/>
      </xdr:nvSpPr>
      <xdr:spPr>
        <a:xfrm>
          <a:off x="0" y="123825"/>
          <a:ext cx="231457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Guido Hofmann</a:t>
          </a:r>
          <a:endParaRPr lang="de-DE">
            <a:effectLst/>
          </a:endParaRPr>
        </a:p>
        <a:p>
          <a:r>
            <a:rPr lang="de-DE" sz="1100" b="1">
              <a:solidFill>
                <a:schemeClr val="dk1"/>
              </a:solidFill>
              <a:effectLst/>
              <a:latin typeface="+mn-lt"/>
              <a:ea typeface="+mn-ea"/>
              <a:cs typeface="+mn-cs"/>
            </a:rPr>
            <a:t>Ökonomik</a:t>
          </a:r>
          <a:r>
            <a:rPr lang="de-DE" sz="1100" b="1" baseline="0">
              <a:solidFill>
                <a:schemeClr val="dk1"/>
              </a:solidFill>
              <a:effectLst/>
              <a:latin typeface="+mn-lt"/>
              <a:ea typeface="+mn-ea"/>
              <a:cs typeface="+mn-cs"/>
            </a:rPr>
            <a:t> der Milchproduktion</a:t>
          </a:r>
          <a:endParaRPr lang="de-DE">
            <a:effectLst/>
          </a:endParaRPr>
        </a:p>
        <a:p>
          <a:r>
            <a:rPr lang="de-DE" sz="900" baseline="0">
              <a:solidFill>
                <a:schemeClr val="dk1"/>
              </a:solidFill>
              <a:effectLst/>
              <a:latin typeface="+mn-lt"/>
              <a:ea typeface="+mn-ea"/>
              <a:cs typeface="+mn-cs"/>
            </a:rPr>
            <a:t>089 / 17800 - 461</a:t>
          </a:r>
          <a:endParaRPr lang="de-DE" sz="900">
            <a:effectLst/>
          </a:endParaRPr>
        </a:p>
        <a:p>
          <a:r>
            <a:rPr lang="de-DE" sz="900">
              <a:solidFill>
                <a:schemeClr val="dk1"/>
              </a:solidFill>
              <a:effectLst/>
              <a:latin typeface="+mn-lt"/>
              <a:ea typeface="+mn-ea"/>
              <a:cs typeface="+mn-cs"/>
            </a:rPr>
            <a:t>guido.hofmann@lfl.bayern.de</a:t>
          </a:r>
          <a:endParaRPr lang="de-DE" sz="900">
            <a:effectLst/>
          </a:endParaRPr>
        </a:p>
        <a:p>
          <a:endParaRPr lang="de-DE" sz="1100"/>
        </a:p>
      </xdr:txBody>
    </xdr:sp>
    <xdr:clientData/>
  </xdr:twoCellAnchor>
  <xdr:oneCellAnchor>
    <xdr:from>
      <xdr:col>0</xdr:col>
      <xdr:colOff>76202</xdr:colOff>
      <xdr:row>4</xdr:row>
      <xdr:rowOff>85724</xdr:rowOff>
    </xdr:from>
    <xdr:ext cx="7115174" cy="4381501"/>
    <xdr:sp macro="" textlink="">
      <xdr:nvSpPr>
        <xdr:cNvPr id="5" name="Textfeld 4"/>
        <xdr:cNvSpPr txBox="1"/>
      </xdr:nvSpPr>
      <xdr:spPr>
        <a:xfrm>
          <a:off x="76202" y="1733549"/>
          <a:ext cx="7115174" cy="4381501"/>
        </a:xfrm>
        <a:prstGeom prst="rect">
          <a:avLst/>
        </a:prstGeom>
        <a:noFill/>
        <a:ln>
          <a:solidFill>
            <a:schemeClr val="l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200"/>
            <a:t>Mit</a:t>
          </a:r>
          <a:r>
            <a:rPr lang="de-DE" sz="1200" baseline="0"/>
            <a:t> nur </a:t>
          </a:r>
          <a:r>
            <a:rPr lang="de-DE" sz="1200"/>
            <a:t>22 Daten aus</a:t>
          </a:r>
          <a:r>
            <a:rPr lang="de-DE" sz="1200" baseline="0"/>
            <a:t> Buchführung und Unternehmerfamilie werden acht Kennzahlen abgeleitet.</a:t>
          </a:r>
        </a:p>
        <a:p>
          <a:r>
            <a:rPr lang="de-DE" sz="1200" baseline="0"/>
            <a:t>Anhand dieser acht Kennzahlen kann die Risikotragfähigkeit für die Unternehmerfamilie beurteilt werden.</a:t>
          </a:r>
        </a:p>
        <a:p>
          <a:r>
            <a:rPr lang="de-DE" sz="1200" baseline="0"/>
            <a:t>Dieses kennzahlengestützte Scoringsystem zur Analyse landwirtschaftlicher Familienbetriebe wurde von Prof. Theuvsen und Kollegen von der Uni Göttingen entwickelt und von uns in die vorliegende  Excelanwendung umgesetzt. Im nächsten Schritt geht es nun um den Test auf Praxistauglichkeit. Über jede Einzelrückmeldung sind wir dankbar.</a:t>
          </a:r>
        </a:p>
        <a:p>
          <a:endParaRPr lang="de-DE" sz="1200" baseline="0"/>
        </a:p>
        <a:p>
          <a:r>
            <a:rPr lang="de-DE" sz="1200" baseline="0"/>
            <a:t>Es gilt auch hier: Ein Jahr ist besser als gar keine Auswertung. Belastbarer ist aber der dreijährige Durchschnitt.</a:t>
          </a:r>
        </a:p>
        <a:p>
          <a:r>
            <a:rPr lang="de-DE" sz="1200" baseline="0"/>
            <a:t>In der vierten Spalte erfolgt die Durchschnittsberechnung, wobei die 8 Kennwerte in der Durchschnittspalte in dieser Spalte berechnet werden - als geglättetes Ergebnis dieses Durchschnittsjahres.</a:t>
          </a:r>
        </a:p>
        <a:p>
          <a:endParaRPr lang="de-DE" sz="1200" baseline="0"/>
        </a:p>
        <a:p>
          <a:r>
            <a:rPr lang="de-DE" sz="1200" baseline="0"/>
            <a:t>Die 8 Kennwerte berechnen sich aus den 22 Daten, wovon drei Zahlen vom Betriebsleiter geschätzt werden müssen (Abkürzung S1 bis S3). In einem Zwischenschritt werden fünf Zwischenergebnisse berechnet (in der Spalte BMEL-Code mit den Abkürzungen a: bis e: versehen). Über diese Abkürzungen ist dann auch der Rechengang für die acht Kennwerte nachvollziehbar, der textlich auch in der Übersicht 1 abgebildet ist.</a:t>
          </a:r>
        </a:p>
        <a:p>
          <a:endParaRPr lang="de-DE" sz="1200" baseline="0"/>
        </a:p>
        <a:p>
          <a:r>
            <a:rPr lang="de-DE" sz="1200" baseline="0"/>
            <a:t>Über die "Grenzwerte für die Risikoklassen" wird das Ergebnis einer der drei Klassen robust (grün), solide (orange) und kritisch (rot) zugeordnet und mit der entsprechenden Farbe hinterlegt. Diese Grenzwerte können und sollen angepasst werden. Es handelt sich um Vorschlagswerte. Ursprünglich war geplant, in einer Rentenbank-Online-Anwendung diese Risikoklassen aus der BMEL-Testbetriebsbuchführung abzuleiten.</a:t>
          </a:r>
        </a:p>
        <a:p>
          <a:endParaRPr lang="de-DE" sz="1200" baseline="0"/>
        </a:p>
        <a:p>
          <a:r>
            <a:rPr lang="de-DE" sz="1200" baseline="0"/>
            <a:t>Rechts neben den Grenzwerten für Risikoklassen steht eine etwas ausführlichere Erklärung zum "Lesen" der Kennwerte.</a:t>
          </a:r>
        </a:p>
        <a:p>
          <a:endParaRPr lang="de-DE" sz="1200" baseline="0"/>
        </a:p>
        <a:p>
          <a:endParaRPr lang="de-DE" sz="1200" baseline="0"/>
        </a:p>
        <a:p>
          <a:endParaRPr lang="de-DE" sz="1200" baseline="0"/>
        </a:p>
        <a:p>
          <a:endParaRPr lang="de-DE" sz="1200" baseline="0"/>
        </a:p>
        <a:p>
          <a:endParaRPr lang="de-DE" sz="1200" baseline="0"/>
        </a:p>
        <a:p>
          <a:endParaRPr lang="de-DE" sz="1200"/>
        </a:p>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1133475</xdr:colOff>
      <xdr:row>0</xdr:row>
      <xdr:rowOff>276225</xdr:rowOff>
    </xdr:from>
    <xdr:to>
      <xdr:col>7</xdr:col>
      <xdr:colOff>291231</xdr:colOff>
      <xdr:row>0</xdr:row>
      <xdr:rowOff>745658</xdr:rowOff>
    </xdr:to>
    <xdr:pic>
      <xdr:nvPicPr>
        <xdr:cNvPr id="11" name="Grafik 10"/>
        <xdr:cNvPicPr>
          <a:picLocks noChangeAspect="1"/>
        </xdr:cNvPicPr>
      </xdr:nvPicPr>
      <xdr:blipFill>
        <a:blip xmlns:r="http://schemas.openxmlformats.org/officeDocument/2006/relationships" r:embed="rId1"/>
        <a:stretch>
          <a:fillRect/>
        </a:stretch>
      </xdr:blipFill>
      <xdr:spPr>
        <a:xfrm>
          <a:off x="4705350" y="276225"/>
          <a:ext cx="1700931" cy="469433"/>
        </a:xfrm>
        <a:prstGeom prst="rect">
          <a:avLst/>
        </a:prstGeom>
      </xdr:spPr>
    </xdr:pic>
    <xdr:clientData/>
  </xdr:twoCellAnchor>
  <xdr:twoCellAnchor>
    <xdr:from>
      <xdr:col>0</xdr:col>
      <xdr:colOff>76200</xdr:colOff>
      <xdr:row>0</xdr:row>
      <xdr:rowOff>95250</xdr:rowOff>
    </xdr:from>
    <xdr:to>
      <xdr:col>3</xdr:col>
      <xdr:colOff>1781175</xdr:colOff>
      <xdr:row>0</xdr:row>
      <xdr:rowOff>847725</xdr:rowOff>
    </xdr:to>
    <xdr:sp macro="" textlink="">
      <xdr:nvSpPr>
        <xdr:cNvPr id="8" name="Textfeld 7"/>
        <xdr:cNvSpPr txBox="1"/>
      </xdr:nvSpPr>
      <xdr:spPr>
        <a:xfrm>
          <a:off x="76200" y="95250"/>
          <a:ext cx="224790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Guido Hofmann</a:t>
          </a:r>
          <a:endParaRPr lang="de-DE">
            <a:effectLst/>
          </a:endParaRPr>
        </a:p>
        <a:p>
          <a:r>
            <a:rPr lang="de-DE" sz="1100" b="1">
              <a:solidFill>
                <a:schemeClr val="dk1"/>
              </a:solidFill>
              <a:effectLst/>
              <a:latin typeface="+mn-lt"/>
              <a:ea typeface="+mn-ea"/>
              <a:cs typeface="+mn-cs"/>
            </a:rPr>
            <a:t>Ökonomik</a:t>
          </a:r>
          <a:r>
            <a:rPr lang="de-DE" sz="1100" b="1" baseline="0">
              <a:solidFill>
                <a:schemeClr val="dk1"/>
              </a:solidFill>
              <a:effectLst/>
              <a:latin typeface="+mn-lt"/>
              <a:ea typeface="+mn-ea"/>
              <a:cs typeface="+mn-cs"/>
            </a:rPr>
            <a:t> der Milchproduktion</a:t>
          </a:r>
          <a:endParaRPr lang="de-DE">
            <a:effectLst/>
          </a:endParaRPr>
        </a:p>
        <a:p>
          <a:r>
            <a:rPr lang="de-DE" sz="900" baseline="0">
              <a:solidFill>
                <a:schemeClr val="dk1"/>
              </a:solidFill>
              <a:effectLst/>
              <a:latin typeface="+mn-lt"/>
              <a:ea typeface="+mn-ea"/>
              <a:cs typeface="+mn-cs"/>
            </a:rPr>
            <a:t>089 / 17800 - 461</a:t>
          </a:r>
          <a:endParaRPr lang="de-DE" sz="900">
            <a:effectLst/>
          </a:endParaRPr>
        </a:p>
        <a:p>
          <a:r>
            <a:rPr lang="de-DE" sz="900">
              <a:solidFill>
                <a:schemeClr val="dk1"/>
              </a:solidFill>
              <a:effectLst/>
              <a:latin typeface="+mn-lt"/>
              <a:ea typeface="+mn-ea"/>
              <a:cs typeface="+mn-cs"/>
            </a:rPr>
            <a:t>guido.hofmann@lfl.bayern.de</a:t>
          </a:r>
          <a:endParaRPr lang="de-DE" sz="900">
            <a:effectLst/>
          </a:endParaRPr>
        </a:p>
        <a:p>
          <a:endParaRPr lang="de-DE" sz="1100"/>
        </a:p>
      </xdr:txBody>
    </xdr:sp>
    <xdr:clientData/>
  </xdr:twoCellAnchor>
  <xdr:twoCellAnchor editAs="oneCell">
    <xdr:from>
      <xdr:col>7</xdr:col>
      <xdr:colOff>171450</xdr:colOff>
      <xdr:row>0</xdr:row>
      <xdr:rowOff>66675</xdr:rowOff>
    </xdr:from>
    <xdr:to>
      <xdr:col>8</xdr:col>
      <xdr:colOff>578449</xdr:colOff>
      <xdr:row>0</xdr:row>
      <xdr:rowOff>907996</xdr:rowOff>
    </xdr:to>
    <xdr:pic>
      <xdr:nvPicPr>
        <xdr:cNvPr id="9" name="Grafik 8"/>
        <xdr:cNvPicPr>
          <a:picLocks noChangeAspect="1"/>
        </xdr:cNvPicPr>
      </xdr:nvPicPr>
      <xdr:blipFill>
        <a:blip xmlns:r="http://schemas.openxmlformats.org/officeDocument/2006/relationships" r:embed="rId2"/>
        <a:stretch>
          <a:fillRect/>
        </a:stretch>
      </xdr:blipFill>
      <xdr:spPr>
        <a:xfrm>
          <a:off x="6286500" y="66675"/>
          <a:ext cx="1054699" cy="841321"/>
        </a:xfrm>
        <a:prstGeom prst="rect">
          <a:avLst/>
        </a:prstGeom>
      </xdr:spPr>
    </xdr:pic>
    <xdr:clientData/>
  </xdr:twoCellAnchor>
  <xdr:twoCellAnchor editAs="oneCell">
    <xdr:from>
      <xdr:col>0</xdr:col>
      <xdr:colOff>0</xdr:colOff>
      <xdr:row>61</xdr:row>
      <xdr:rowOff>200024</xdr:rowOff>
    </xdr:from>
    <xdr:to>
      <xdr:col>8</xdr:col>
      <xdr:colOff>512326</xdr:colOff>
      <xdr:row>93</xdr:row>
      <xdr:rowOff>152400</xdr:rowOff>
    </xdr:to>
    <xdr:pic>
      <xdr:nvPicPr>
        <xdr:cNvPr id="3" name="Grafik 2"/>
        <xdr:cNvPicPr>
          <a:picLocks noChangeAspect="1"/>
        </xdr:cNvPicPr>
      </xdr:nvPicPr>
      <xdr:blipFill>
        <a:blip xmlns:r="http://schemas.openxmlformats.org/officeDocument/2006/relationships" r:embed="rId3"/>
        <a:stretch>
          <a:fillRect/>
        </a:stretch>
      </xdr:blipFill>
      <xdr:spPr>
        <a:xfrm>
          <a:off x="0" y="12649199"/>
          <a:ext cx="7275076" cy="6057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300000</xdr:colOff>
      <xdr:row>24</xdr:row>
      <xdr:rowOff>39801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920000" cy="4611801"/>
        </a:xfrm>
        <a:prstGeom prst="rect">
          <a:avLst/>
        </a:prstGeom>
      </xdr:spPr>
    </xdr:pic>
    <xdr:clientData/>
  </xdr:twoCellAnchor>
  <xdr:twoCellAnchor editAs="oneCell">
    <xdr:from>
      <xdr:col>0</xdr:col>
      <xdr:colOff>0</xdr:colOff>
      <xdr:row>25</xdr:row>
      <xdr:rowOff>0</xdr:rowOff>
    </xdr:from>
    <xdr:to>
      <xdr:col>10</xdr:col>
      <xdr:colOff>300000</xdr:colOff>
      <xdr:row>83</xdr:row>
      <xdr:rowOff>164592</xdr:rowOff>
    </xdr:to>
    <xdr:pic>
      <xdr:nvPicPr>
        <xdr:cNvPr id="3" name="Grafik 2"/>
        <xdr:cNvPicPr>
          <a:picLocks noChangeAspect="1"/>
        </xdr:cNvPicPr>
      </xdr:nvPicPr>
      <xdr:blipFill>
        <a:blip xmlns:r="http://schemas.openxmlformats.org/officeDocument/2006/relationships" r:embed="rId2"/>
        <a:stretch>
          <a:fillRect/>
        </a:stretch>
      </xdr:blipFill>
      <xdr:spPr>
        <a:xfrm>
          <a:off x="0" y="4762500"/>
          <a:ext cx="7920000" cy="11213592"/>
        </a:xfrm>
        <a:prstGeom prst="rect">
          <a:avLst/>
        </a:prstGeom>
      </xdr:spPr>
    </xdr:pic>
    <xdr:clientData/>
  </xdr:twoCellAnchor>
  <xdr:twoCellAnchor editAs="oneCell">
    <xdr:from>
      <xdr:col>0</xdr:col>
      <xdr:colOff>0</xdr:colOff>
      <xdr:row>84</xdr:row>
      <xdr:rowOff>0</xdr:rowOff>
    </xdr:from>
    <xdr:to>
      <xdr:col>10</xdr:col>
      <xdr:colOff>300000</xdr:colOff>
      <xdr:row>141</xdr:row>
      <xdr:rowOff>47518</xdr:rowOff>
    </xdr:to>
    <xdr:pic>
      <xdr:nvPicPr>
        <xdr:cNvPr id="4" name="Grafik 3"/>
        <xdr:cNvPicPr>
          <a:picLocks noChangeAspect="1"/>
        </xdr:cNvPicPr>
      </xdr:nvPicPr>
      <xdr:blipFill>
        <a:blip xmlns:r="http://schemas.openxmlformats.org/officeDocument/2006/relationships" r:embed="rId3"/>
        <a:stretch>
          <a:fillRect/>
        </a:stretch>
      </xdr:blipFill>
      <xdr:spPr>
        <a:xfrm>
          <a:off x="0" y="16002000"/>
          <a:ext cx="7920000" cy="10906018"/>
        </a:xfrm>
        <a:prstGeom prst="rect">
          <a:avLst/>
        </a:prstGeom>
      </xdr:spPr>
    </xdr:pic>
    <xdr:clientData/>
  </xdr:twoCellAnchor>
  <xdr:twoCellAnchor editAs="oneCell">
    <xdr:from>
      <xdr:col>0</xdr:col>
      <xdr:colOff>0</xdr:colOff>
      <xdr:row>142</xdr:row>
      <xdr:rowOff>0</xdr:rowOff>
    </xdr:from>
    <xdr:to>
      <xdr:col>10</xdr:col>
      <xdr:colOff>300000</xdr:colOff>
      <xdr:row>198</xdr:row>
      <xdr:rowOff>154281</xdr:rowOff>
    </xdr:to>
    <xdr:pic>
      <xdr:nvPicPr>
        <xdr:cNvPr id="5" name="Grafik 4"/>
        <xdr:cNvPicPr>
          <a:picLocks noChangeAspect="1"/>
        </xdr:cNvPicPr>
      </xdr:nvPicPr>
      <xdr:blipFill>
        <a:blip xmlns:r="http://schemas.openxmlformats.org/officeDocument/2006/relationships" r:embed="rId4"/>
        <a:stretch>
          <a:fillRect/>
        </a:stretch>
      </xdr:blipFill>
      <xdr:spPr>
        <a:xfrm>
          <a:off x="0" y="27051000"/>
          <a:ext cx="7920000" cy="10822281"/>
        </a:xfrm>
        <a:prstGeom prst="rect">
          <a:avLst/>
        </a:prstGeom>
      </xdr:spPr>
    </xdr:pic>
    <xdr:clientData/>
  </xdr:twoCellAnchor>
  <xdr:twoCellAnchor editAs="oneCell">
    <xdr:from>
      <xdr:col>0</xdr:col>
      <xdr:colOff>0</xdr:colOff>
      <xdr:row>199</xdr:row>
      <xdr:rowOff>0</xdr:rowOff>
    </xdr:from>
    <xdr:to>
      <xdr:col>10</xdr:col>
      <xdr:colOff>300000</xdr:colOff>
      <xdr:row>259</xdr:row>
      <xdr:rowOff>85175</xdr:rowOff>
    </xdr:to>
    <xdr:pic>
      <xdr:nvPicPr>
        <xdr:cNvPr id="6" name="Grafik 5"/>
        <xdr:cNvPicPr>
          <a:picLocks noChangeAspect="1"/>
        </xdr:cNvPicPr>
      </xdr:nvPicPr>
      <xdr:blipFill>
        <a:blip xmlns:r="http://schemas.openxmlformats.org/officeDocument/2006/relationships" r:embed="rId5"/>
        <a:stretch>
          <a:fillRect/>
        </a:stretch>
      </xdr:blipFill>
      <xdr:spPr>
        <a:xfrm>
          <a:off x="0" y="37909500"/>
          <a:ext cx="7920000" cy="1151517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fl.bayern.de/iba/unternehmensfuehrung/028587/index.php" TargetMode="External"/><Relationship Id="rId2" Type="http://schemas.openxmlformats.org/officeDocument/2006/relationships/hyperlink" Target="https://www.lfl.bayern.de/iba/unternehmensfuehrung/059262/index.php" TargetMode="External"/><Relationship Id="rId1" Type="http://schemas.openxmlformats.org/officeDocument/2006/relationships/hyperlink" Target="http://buel.bmel.de/index.php/buel/article/view/37/Theuvsen-92-1-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tabSelected="1" zoomScaleNormal="100" zoomScaleSheetLayoutView="100" workbookViewId="0">
      <selection activeCell="B30" sqref="B30"/>
    </sheetView>
  </sheetViews>
  <sheetFormatPr baseColWidth="10" defaultRowHeight="15" x14ac:dyDescent="0.25"/>
  <cols>
    <col min="1" max="1" width="1.7109375" customWidth="1"/>
    <col min="2" max="2" width="4.5703125" customWidth="1"/>
  </cols>
  <sheetData>
    <row r="1" spans="1:11" ht="78.75" customHeight="1" thickBot="1" x14ac:dyDescent="0.3">
      <c r="A1" s="1"/>
      <c r="B1" s="1"/>
      <c r="C1" s="1"/>
      <c r="D1" s="1"/>
      <c r="E1" s="1"/>
      <c r="F1" s="1"/>
      <c r="G1" s="1"/>
      <c r="H1" s="1"/>
      <c r="I1" s="1"/>
      <c r="J1" s="1"/>
      <c r="K1" s="1"/>
    </row>
    <row r="2" spans="1:11" x14ac:dyDescent="0.25">
      <c r="K2" s="101" t="s">
        <v>138</v>
      </c>
    </row>
    <row r="4" spans="1:11" s="100" customFormat="1" ht="20.25" x14ac:dyDescent="0.3">
      <c r="B4" s="100" t="s">
        <v>137</v>
      </c>
    </row>
    <row r="29" spans="2:3" s="96" customFormat="1" ht="25.5" customHeight="1" x14ac:dyDescent="0.2">
      <c r="B29" s="97" t="s">
        <v>88</v>
      </c>
    </row>
    <row r="30" spans="2:3" s="98" customFormat="1" x14ac:dyDescent="0.25">
      <c r="B30" s="82" t="s">
        <v>3</v>
      </c>
    </row>
    <row r="31" spans="2:3" s="82" customFormat="1" ht="14.25" x14ac:dyDescent="0.2">
      <c r="C31" s="82" t="s">
        <v>59</v>
      </c>
    </row>
    <row r="32" spans="2:3" s="82" customFormat="1" ht="14.25" x14ac:dyDescent="0.2">
      <c r="B32" s="82" t="s">
        <v>1</v>
      </c>
    </row>
    <row r="33" spans="2:3" s="82" customFormat="1" ht="14.25" x14ac:dyDescent="0.2">
      <c r="C33" s="82" t="s">
        <v>2</v>
      </c>
    </row>
    <row r="34" spans="2:3" s="82" customFormat="1" ht="14.25" x14ac:dyDescent="0.2">
      <c r="C34" s="82" t="s">
        <v>60</v>
      </c>
    </row>
    <row r="35" spans="2:3" s="82" customFormat="1" ht="14.25" x14ac:dyDescent="0.2">
      <c r="C35" s="99" t="s">
        <v>0</v>
      </c>
    </row>
    <row r="36" spans="2:3" s="96" customFormat="1" ht="25.5" customHeight="1" x14ac:dyDescent="0.2">
      <c r="B36" s="97" t="s">
        <v>89</v>
      </c>
    </row>
    <row r="37" spans="2:3" s="82" customFormat="1" ht="14.25" x14ac:dyDescent="0.2">
      <c r="B37" s="82" t="s">
        <v>90</v>
      </c>
    </row>
    <row r="38" spans="2:3" s="82" customFormat="1" ht="14.25" x14ac:dyDescent="0.2">
      <c r="C38" s="82" t="s">
        <v>92</v>
      </c>
    </row>
    <row r="39" spans="2:3" s="82" customFormat="1" ht="14.25" x14ac:dyDescent="0.2">
      <c r="C39" s="82" t="s">
        <v>93</v>
      </c>
    </row>
    <row r="40" spans="2:3" s="82" customFormat="1" ht="14.25" x14ac:dyDescent="0.2">
      <c r="C40" s="99" t="s">
        <v>91</v>
      </c>
    </row>
    <row r="41" spans="2:3" s="82" customFormat="1" ht="14.25" x14ac:dyDescent="0.2"/>
    <row r="42" spans="2:3" s="82" customFormat="1" ht="14.25" x14ac:dyDescent="0.2">
      <c r="B42" s="82" t="s">
        <v>94</v>
      </c>
    </row>
    <row r="43" spans="2:3" s="82" customFormat="1" ht="14.25" x14ac:dyDescent="0.2">
      <c r="C43" s="82" t="s">
        <v>95</v>
      </c>
    </row>
    <row r="44" spans="2:3" s="82" customFormat="1" ht="14.25" x14ac:dyDescent="0.2">
      <c r="C44" s="82" t="s">
        <v>134</v>
      </c>
    </row>
    <row r="45" spans="2:3" s="82" customFormat="1" x14ac:dyDescent="0.25">
      <c r="C45" s="82" t="s">
        <v>135</v>
      </c>
    </row>
    <row r="46" spans="2:3" s="82" customFormat="1" ht="14.25" x14ac:dyDescent="0.2">
      <c r="C46" s="82" t="s">
        <v>136</v>
      </c>
    </row>
    <row r="47" spans="2:3" s="82" customFormat="1" ht="14.25" x14ac:dyDescent="0.2">
      <c r="C47" s="99" t="s">
        <v>96</v>
      </c>
    </row>
    <row r="48" spans="2:3" s="82" customFormat="1" ht="14.25" x14ac:dyDescent="0.2"/>
    <row r="49" s="82" customFormat="1" ht="14.25" x14ac:dyDescent="0.2"/>
    <row r="50" s="82" customFormat="1" ht="14.25" x14ac:dyDescent="0.2"/>
    <row r="51" s="82" customFormat="1" ht="14.25" x14ac:dyDescent="0.2"/>
  </sheetData>
  <hyperlinks>
    <hyperlink ref="C35" r:id="rId1"/>
    <hyperlink ref="C40" r:id="rId2" display="https://www.lfl.bayern.de/iba/unternehmensfuehrung/059262/index.php"/>
    <hyperlink ref="C47" r:id="rId3"/>
  </hyperlinks>
  <pageMargins left="0.23622047244094491" right="0.23622047244094491" top="0.39370078740157483" bottom="0.35433070866141736" header="0.31496062992125984" footer="0.31496062992125984"/>
  <pageSetup paperSize="9" scale="90" orientation="portrait" r:id="rId4"/>
  <headerFooter>
    <oddFooter>&amp;CGuido Hofmann LfL IBA4  -   &amp;D</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4"/>
  <sheetViews>
    <sheetView showGridLines="0" zoomScaleNormal="100" zoomScaleSheetLayoutView="85" workbookViewId="0">
      <selection activeCell="D4" sqref="D4:H4"/>
    </sheetView>
  </sheetViews>
  <sheetFormatPr baseColWidth="10" defaultRowHeight="15" x14ac:dyDescent="0.25"/>
  <cols>
    <col min="1" max="3" width="2.7109375" customWidth="1"/>
    <col min="4" max="4" width="45.42578125" customWidth="1"/>
    <col min="5" max="5" width="18.7109375" style="2" customWidth="1"/>
    <col min="6" max="9" width="9.7109375" customWidth="1"/>
    <col min="10" max="10" width="6.28515625" customWidth="1"/>
    <col min="14" max="14" width="7.7109375" customWidth="1"/>
  </cols>
  <sheetData>
    <row r="1" spans="1:11" ht="74.25" customHeight="1" thickBot="1" x14ac:dyDescent="0.3">
      <c r="A1" s="1"/>
      <c r="B1" s="1"/>
      <c r="C1" s="1"/>
      <c r="D1" s="1"/>
      <c r="E1" s="1"/>
      <c r="F1" s="1"/>
      <c r="G1" s="1"/>
      <c r="H1" s="1"/>
      <c r="I1" s="1"/>
    </row>
    <row r="2" spans="1:11" x14ac:dyDescent="0.25">
      <c r="I2" s="102" t="str">
        <f>+Kurzinfo!K2</f>
        <v>Stand: 26.02.2018</v>
      </c>
    </row>
    <row r="3" spans="1:11" ht="26.25" x14ac:dyDescent="0.4">
      <c r="D3" s="103" t="s">
        <v>76</v>
      </c>
      <c r="E3" s="103"/>
      <c r="F3" s="103"/>
      <c r="G3" s="103"/>
      <c r="H3" s="103"/>
    </row>
    <row r="4" spans="1:11" ht="18.75" x14ac:dyDescent="0.3">
      <c r="D4" s="104" t="s">
        <v>77</v>
      </c>
      <c r="E4" s="104"/>
      <c r="F4" s="104"/>
      <c r="G4" s="104"/>
      <c r="H4" s="104"/>
    </row>
    <row r="5" spans="1:11" x14ac:dyDescent="0.25">
      <c r="D5" s="105" t="s">
        <v>78</v>
      </c>
      <c r="E5" s="105"/>
      <c r="F5" s="105"/>
      <c r="G5" s="105"/>
      <c r="H5" s="105"/>
    </row>
    <row r="6" spans="1:11" ht="15.75" thickBot="1" x14ac:dyDescent="0.3"/>
    <row r="7" spans="1:11" s="11" customFormat="1" ht="18.75" x14ac:dyDescent="0.3">
      <c r="A7" s="33" t="s">
        <v>33</v>
      </c>
      <c r="B7" s="34"/>
      <c r="C7" s="34"/>
      <c r="D7" s="81" t="s">
        <v>133</v>
      </c>
      <c r="E7" s="35" t="s">
        <v>34</v>
      </c>
      <c r="F7" s="71" t="s">
        <v>35</v>
      </c>
      <c r="G7" s="36" t="s">
        <v>68</v>
      </c>
      <c r="H7" s="36" t="s">
        <v>69</v>
      </c>
      <c r="I7" s="37" t="s">
        <v>71</v>
      </c>
      <c r="J7"/>
      <c r="K7"/>
    </row>
    <row r="8" spans="1:11" ht="9.75" customHeight="1" x14ac:dyDescent="0.25">
      <c r="A8" s="3"/>
      <c r="B8" s="4"/>
      <c r="C8" s="4"/>
      <c r="D8" s="4"/>
      <c r="E8" s="38"/>
      <c r="F8" s="29"/>
      <c r="G8" s="4"/>
      <c r="H8" s="4"/>
      <c r="I8" s="39"/>
    </row>
    <row r="9" spans="1:11" x14ac:dyDescent="0.25">
      <c r="A9" s="40" t="s">
        <v>4</v>
      </c>
      <c r="B9" s="41"/>
      <c r="C9" s="41"/>
      <c r="D9" s="41"/>
      <c r="E9" s="42" t="s">
        <v>7</v>
      </c>
      <c r="F9" s="72"/>
      <c r="G9" s="41"/>
      <c r="H9" s="41"/>
      <c r="I9" s="43"/>
    </row>
    <row r="10" spans="1:11" x14ac:dyDescent="0.25">
      <c r="A10" s="3"/>
      <c r="B10" s="4" t="s">
        <v>97</v>
      </c>
      <c r="C10" s="4"/>
      <c r="D10" s="4"/>
      <c r="E10" s="38" t="s">
        <v>62</v>
      </c>
      <c r="F10" s="30">
        <v>70</v>
      </c>
      <c r="G10" s="44">
        <v>68</v>
      </c>
      <c r="H10" s="44">
        <v>65</v>
      </c>
      <c r="I10" s="45">
        <f>IF(ISERROR(AVERAGE(F10:H10)),"  ",AVERAGE(F10:H10))</f>
        <v>67.666666666666671</v>
      </c>
    </row>
    <row r="11" spans="1:11" x14ac:dyDescent="0.25">
      <c r="A11" s="3"/>
      <c r="B11" s="83" t="s">
        <v>98</v>
      </c>
      <c r="C11" s="4"/>
      <c r="D11" s="4"/>
      <c r="E11" s="38" t="s">
        <v>63</v>
      </c>
      <c r="F11" s="30">
        <v>63</v>
      </c>
      <c r="G11" s="44">
        <v>60</v>
      </c>
      <c r="H11" s="44">
        <v>60</v>
      </c>
      <c r="I11" s="45">
        <f t="shared" ref="I11:I13" si="0">IF(ISERROR(AVERAGE(F11:H11)),"  ",AVERAGE(F11:H11))</f>
        <v>61</v>
      </c>
    </row>
    <row r="12" spans="1:11" x14ac:dyDescent="0.25">
      <c r="A12" s="3"/>
      <c r="B12" s="83" t="s">
        <v>99</v>
      </c>
      <c r="C12" s="4"/>
      <c r="D12" s="4"/>
      <c r="E12" s="38" t="s">
        <v>64</v>
      </c>
      <c r="F12" s="30">
        <v>0</v>
      </c>
      <c r="G12" s="44">
        <v>0</v>
      </c>
      <c r="H12" s="44">
        <v>0</v>
      </c>
      <c r="I12" s="45">
        <f t="shared" si="0"/>
        <v>0</v>
      </c>
    </row>
    <row r="13" spans="1:11" x14ac:dyDescent="0.25">
      <c r="A13" s="3"/>
      <c r="B13" s="4" t="s">
        <v>61</v>
      </c>
      <c r="C13" s="4"/>
      <c r="D13" s="4"/>
      <c r="E13" s="38" t="s">
        <v>65</v>
      </c>
      <c r="F13" s="30">
        <v>65</v>
      </c>
      <c r="G13" s="44">
        <v>60</v>
      </c>
      <c r="H13" s="44">
        <v>55</v>
      </c>
      <c r="I13" s="45">
        <f t="shared" si="0"/>
        <v>60</v>
      </c>
    </row>
    <row r="14" spans="1:11" ht="9.75" customHeight="1" x14ac:dyDescent="0.25">
      <c r="A14" s="3"/>
      <c r="B14" s="4"/>
      <c r="C14" s="4"/>
      <c r="D14" s="4"/>
      <c r="E14" s="38"/>
      <c r="F14" s="31"/>
      <c r="G14" s="46"/>
      <c r="H14" s="46"/>
      <c r="I14" s="47"/>
    </row>
    <row r="15" spans="1:11" x14ac:dyDescent="0.25">
      <c r="A15" s="40" t="s">
        <v>5</v>
      </c>
      <c r="B15" s="41"/>
      <c r="C15" s="41"/>
      <c r="D15" s="41"/>
      <c r="E15" s="42" t="s">
        <v>7</v>
      </c>
      <c r="F15" s="32"/>
      <c r="G15" s="48"/>
      <c r="H15" s="48"/>
      <c r="I15" s="49"/>
    </row>
    <row r="16" spans="1:11" x14ac:dyDescent="0.25">
      <c r="A16" s="3"/>
      <c r="B16" s="4" t="s">
        <v>6</v>
      </c>
      <c r="C16" s="4"/>
      <c r="D16" s="4"/>
      <c r="E16" s="14">
        <v>1099</v>
      </c>
      <c r="F16" s="30">
        <v>77000</v>
      </c>
      <c r="G16" s="44">
        <v>73000</v>
      </c>
      <c r="H16" s="44">
        <v>70000</v>
      </c>
      <c r="I16" s="45">
        <f t="shared" ref="I16:I37" si="1">IF(ISERROR(AVERAGE(F16:H16)),"  ",AVERAGE(F16:H16))</f>
        <v>73333.333333333328</v>
      </c>
    </row>
    <row r="17" spans="1:9" x14ac:dyDescent="0.25">
      <c r="A17" s="3"/>
      <c r="B17" s="4" t="s">
        <v>8</v>
      </c>
      <c r="C17" s="4"/>
      <c r="D17" s="4"/>
      <c r="E17" s="14">
        <v>1189</v>
      </c>
      <c r="F17" s="30">
        <v>41000</v>
      </c>
      <c r="G17" s="44">
        <v>29000</v>
      </c>
      <c r="H17" s="44">
        <v>38000</v>
      </c>
      <c r="I17" s="45">
        <f t="shared" si="1"/>
        <v>36000</v>
      </c>
    </row>
    <row r="18" spans="1:9" x14ac:dyDescent="0.25">
      <c r="A18" s="3"/>
      <c r="B18" s="4" t="s">
        <v>9</v>
      </c>
      <c r="C18" s="4"/>
      <c r="D18" s="4"/>
      <c r="E18" s="14">
        <v>1229</v>
      </c>
      <c r="F18" s="30">
        <v>1500000</v>
      </c>
      <c r="G18" s="44">
        <v>1420000</v>
      </c>
      <c r="H18" s="44">
        <v>1420000</v>
      </c>
      <c r="I18" s="45">
        <f t="shared" si="1"/>
        <v>1446666.6666666667</v>
      </c>
    </row>
    <row r="19" spans="1:9" x14ac:dyDescent="0.25">
      <c r="A19" s="3"/>
      <c r="B19" s="4" t="s">
        <v>10</v>
      </c>
      <c r="C19" s="4"/>
      <c r="D19" s="4"/>
      <c r="E19" s="14">
        <v>1449</v>
      </c>
      <c r="F19" s="30">
        <f>+G20</f>
        <v>1243000</v>
      </c>
      <c r="G19" s="44">
        <f>+H20</f>
        <v>1205000</v>
      </c>
      <c r="H19" s="44">
        <v>1189000</v>
      </c>
      <c r="I19" s="45">
        <f t="shared" si="1"/>
        <v>1212333.3333333333</v>
      </c>
    </row>
    <row r="20" spans="1:9" x14ac:dyDescent="0.25">
      <c r="A20" s="3"/>
      <c r="B20" s="4" t="s">
        <v>11</v>
      </c>
      <c r="C20" s="4"/>
      <c r="D20" s="4"/>
      <c r="E20" s="14">
        <v>1499</v>
      </c>
      <c r="F20" s="30">
        <f>+F18-F25</f>
        <v>1266000</v>
      </c>
      <c r="G20" s="44">
        <f t="shared" ref="G20:H20" si="2">+G18-G25</f>
        <v>1243000</v>
      </c>
      <c r="H20" s="44">
        <f t="shared" si="2"/>
        <v>1205000</v>
      </c>
      <c r="I20" s="45">
        <f t="shared" si="1"/>
        <v>1238000</v>
      </c>
    </row>
    <row r="21" spans="1:9" x14ac:dyDescent="0.25">
      <c r="A21" s="3"/>
      <c r="B21" s="4" t="s">
        <v>12</v>
      </c>
      <c r="C21" s="4"/>
      <c r="D21" s="4"/>
      <c r="E21" s="14">
        <v>1539</v>
      </c>
      <c r="F21" s="30">
        <v>0</v>
      </c>
      <c r="G21" s="44">
        <v>0</v>
      </c>
      <c r="H21" s="44">
        <v>0</v>
      </c>
      <c r="I21" s="45">
        <f t="shared" si="1"/>
        <v>0</v>
      </c>
    </row>
    <row r="22" spans="1:9" x14ac:dyDescent="0.25">
      <c r="A22" s="3"/>
      <c r="B22" s="4" t="s">
        <v>13</v>
      </c>
      <c r="C22" s="4"/>
      <c r="D22" s="4"/>
      <c r="E22" s="14">
        <v>1545</v>
      </c>
      <c r="F22" s="30">
        <v>7000</v>
      </c>
      <c r="G22" s="44">
        <v>12000</v>
      </c>
      <c r="H22" s="44">
        <v>8000</v>
      </c>
      <c r="I22" s="45">
        <f t="shared" si="1"/>
        <v>9000</v>
      </c>
    </row>
    <row r="23" spans="1:9" x14ac:dyDescent="0.25">
      <c r="A23" s="3"/>
      <c r="B23" s="4" t="s">
        <v>36</v>
      </c>
      <c r="C23" s="4"/>
      <c r="D23" s="4"/>
      <c r="E23" s="14" t="s">
        <v>37</v>
      </c>
      <c r="F23" s="30">
        <v>0</v>
      </c>
      <c r="G23" s="44">
        <v>0</v>
      </c>
      <c r="H23" s="44">
        <v>0</v>
      </c>
      <c r="I23" s="45">
        <f t="shared" si="1"/>
        <v>0</v>
      </c>
    </row>
    <row r="24" spans="1:9" x14ac:dyDescent="0.25">
      <c r="A24" s="3"/>
      <c r="B24" s="4" t="s">
        <v>14</v>
      </c>
      <c r="C24" s="4"/>
      <c r="D24" s="4"/>
      <c r="E24" s="14">
        <v>1555</v>
      </c>
      <c r="F24" s="30">
        <v>0</v>
      </c>
      <c r="G24" s="44">
        <v>0</v>
      </c>
      <c r="H24" s="44">
        <v>0</v>
      </c>
      <c r="I24" s="45">
        <f t="shared" si="1"/>
        <v>0</v>
      </c>
    </row>
    <row r="25" spans="1:9" x14ac:dyDescent="0.25">
      <c r="A25" s="3"/>
      <c r="B25" s="4" t="s">
        <v>15</v>
      </c>
      <c r="C25" s="4"/>
      <c r="D25" s="4"/>
      <c r="E25" s="14">
        <v>1559</v>
      </c>
      <c r="F25" s="30">
        <v>234000</v>
      </c>
      <c r="G25" s="44">
        <v>177000</v>
      </c>
      <c r="H25" s="44">
        <v>215000</v>
      </c>
      <c r="I25" s="45">
        <f t="shared" si="1"/>
        <v>208666.66666666666</v>
      </c>
    </row>
    <row r="26" spans="1:9" x14ac:dyDescent="0.25">
      <c r="A26" s="3"/>
      <c r="B26" s="4" t="s">
        <v>16</v>
      </c>
      <c r="C26" s="4"/>
      <c r="D26" s="4"/>
      <c r="E26" s="14">
        <v>2339</v>
      </c>
      <c r="F26" s="30">
        <v>180000</v>
      </c>
      <c r="G26" s="44">
        <v>224000</v>
      </c>
      <c r="H26" s="44">
        <v>271000</v>
      </c>
      <c r="I26" s="45">
        <f t="shared" si="1"/>
        <v>225000</v>
      </c>
    </row>
    <row r="27" spans="1:9" x14ac:dyDescent="0.25">
      <c r="A27" s="3"/>
      <c r="B27" s="4" t="s">
        <v>17</v>
      </c>
      <c r="C27" s="4"/>
      <c r="D27" s="4"/>
      <c r="E27" s="14">
        <v>2347</v>
      </c>
      <c r="F27" s="30">
        <v>1000</v>
      </c>
      <c r="G27" s="44">
        <v>0</v>
      </c>
      <c r="H27" s="44">
        <v>0</v>
      </c>
      <c r="I27" s="45">
        <f t="shared" si="1"/>
        <v>333.33333333333331</v>
      </c>
    </row>
    <row r="28" spans="1:9" x14ac:dyDescent="0.25">
      <c r="A28" s="3"/>
      <c r="B28" s="4" t="s">
        <v>18</v>
      </c>
      <c r="C28" s="4"/>
      <c r="D28" s="4"/>
      <c r="E28" s="14">
        <v>2348</v>
      </c>
      <c r="F28" s="30">
        <v>3000</v>
      </c>
      <c r="G28" s="44">
        <v>8000</v>
      </c>
      <c r="H28" s="44">
        <v>5000</v>
      </c>
      <c r="I28" s="45">
        <f t="shared" si="1"/>
        <v>5333.333333333333</v>
      </c>
    </row>
    <row r="29" spans="1:9" x14ac:dyDescent="0.25">
      <c r="A29" s="3"/>
      <c r="B29" s="4" t="s">
        <v>19</v>
      </c>
      <c r="C29" s="4"/>
      <c r="D29" s="4"/>
      <c r="E29" s="14">
        <v>2498</v>
      </c>
      <c r="F29" s="30">
        <v>40000</v>
      </c>
      <c r="G29" s="44">
        <v>41000</v>
      </c>
      <c r="H29" s="44">
        <v>35000</v>
      </c>
      <c r="I29" s="45">
        <f t="shared" si="1"/>
        <v>38666.666666666664</v>
      </c>
    </row>
    <row r="30" spans="1:9" x14ac:dyDescent="0.25">
      <c r="A30" s="3"/>
      <c r="B30" s="4" t="s">
        <v>20</v>
      </c>
      <c r="C30" s="4"/>
      <c r="D30" s="4"/>
      <c r="E30" s="14">
        <v>2809</v>
      </c>
      <c r="F30" s="30">
        <v>47000</v>
      </c>
      <c r="G30" s="44">
        <v>55000</v>
      </c>
      <c r="H30" s="44">
        <v>51000</v>
      </c>
      <c r="I30" s="45">
        <f t="shared" si="1"/>
        <v>51000</v>
      </c>
    </row>
    <row r="31" spans="1:9" x14ac:dyDescent="0.25">
      <c r="A31" s="3"/>
      <c r="B31" s="4" t="s">
        <v>21</v>
      </c>
      <c r="C31" s="4"/>
      <c r="D31" s="4"/>
      <c r="E31" s="14">
        <v>2914</v>
      </c>
      <c r="F31" s="30">
        <v>6000</v>
      </c>
      <c r="G31" s="44">
        <v>6000</v>
      </c>
      <c r="H31" s="44">
        <v>9000</v>
      </c>
      <c r="I31" s="45">
        <f t="shared" si="1"/>
        <v>7000</v>
      </c>
    </row>
    <row r="32" spans="1:9" x14ac:dyDescent="0.25">
      <c r="A32" s="3"/>
      <c r="B32" s="4" t="s">
        <v>22</v>
      </c>
      <c r="C32" s="4"/>
      <c r="D32" s="4"/>
      <c r="E32" s="14">
        <v>2959</v>
      </c>
      <c r="F32" s="30">
        <v>30000</v>
      </c>
      <c r="G32" s="44">
        <v>16000</v>
      </c>
      <c r="H32" s="44">
        <v>51000</v>
      </c>
      <c r="I32" s="45">
        <f t="shared" si="1"/>
        <v>32333.333333333332</v>
      </c>
    </row>
    <row r="33" spans="1:13" ht="17.25" x14ac:dyDescent="0.25">
      <c r="A33" s="3"/>
      <c r="B33" s="4" t="s">
        <v>117</v>
      </c>
      <c r="C33" s="4"/>
      <c r="D33" s="4"/>
      <c r="E33" s="50" t="s">
        <v>112</v>
      </c>
      <c r="F33" s="30">
        <v>27000</v>
      </c>
      <c r="G33" s="44">
        <v>13000</v>
      </c>
      <c r="H33" s="44">
        <v>48000</v>
      </c>
      <c r="I33" s="45">
        <f t="shared" si="1"/>
        <v>29333.333333333332</v>
      </c>
    </row>
    <row r="34" spans="1:13" x14ac:dyDescent="0.25">
      <c r="A34" s="3"/>
      <c r="B34" s="4" t="s">
        <v>23</v>
      </c>
      <c r="C34" s="4"/>
      <c r="D34" s="4"/>
      <c r="E34" s="14" t="s">
        <v>66</v>
      </c>
      <c r="F34" s="30">
        <v>15000</v>
      </c>
      <c r="G34" s="44">
        <v>20000</v>
      </c>
      <c r="H34" s="44">
        <v>25000</v>
      </c>
      <c r="I34" s="45">
        <f t="shared" si="1"/>
        <v>20000</v>
      </c>
    </row>
    <row r="35" spans="1:13" x14ac:dyDescent="0.25">
      <c r="A35" s="3"/>
      <c r="B35" s="4" t="s">
        <v>24</v>
      </c>
      <c r="C35" s="4"/>
      <c r="D35" s="4"/>
      <c r="E35" s="14">
        <v>8218</v>
      </c>
      <c r="F35" s="30">
        <v>50000</v>
      </c>
      <c r="G35" s="44">
        <v>55000</v>
      </c>
      <c r="H35" s="44">
        <v>60000</v>
      </c>
      <c r="I35" s="45">
        <f t="shared" si="1"/>
        <v>55000</v>
      </c>
    </row>
    <row r="36" spans="1:13" ht="17.25" x14ac:dyDescent="0.25">
      <c r="A36" s="3"/>
      <c r="B36" s="4" t="s">
        <v>118</v>
      </c>
      <c r="C36" s="4"/>
      <c r="D36" s="4"/>
      <c r="E36" s="50" t="s">
        <v>113</v>
      </c>
      <c r="F36" s="30">
        <v>500000</v>
      </c>
      <c r="G36" s="44">
        <v>520000</v>
      </c>
      <c r="H36" s="44">
        <v>540000</v>
      </c>
      <c r="I36" s="45">
        <f t="shared" si="1"/>
        <v>520000</v>
      </c>
    </row>
    <row r="37" spans="1:13" x14ac:dyDescent="0.25">
      <c r="A37" s="3"/>
      <c r="B37" s="4" t="s">
        <v>25</v>
      </c>
      <c r="C37" s="4"/>
      <c r="D37" s="4"/>
      <c r="E37" s="50" t="s">
        <v>111</v>
      </c>
      <c r="F37" s="30">
        <v>100000</v>
      </c>
      <c r="G37" s="44">
        <v>105000</v>
      </c>
      <c r="H37" s="44">
        <v>110000</v>
      </c>
      <c r="I37" s="45">
        <f t="shared" si="1"/>
        <v>105000</v>
      </c>
    </row>
    <row r="38" spans="1:13" ht="9.75" customHeight="1" x14ac:dyDescent="0.25">
      <c r="A38" s="3"/>
      <c r="B38" s="4"/>
      <c r="C38" s="4"/>
      <c r="D38" s="4"/>
      <c r="E38" s="38"/>
      <c r="F38" s="31"/>
      <c r="G38" s="46"/>
      <c r="H38" s="46"/>
      <c r="I38" s="47"/>
    </row>
    <row r="39" spans="1:13" x14ac:dyDescent="0.25">
      <c r="A39" s="40" t="s">
        <v>26</v>
      </c>
      <c r="B39" s="41"/>
      <c r="C39" s="41"/>
      <c r="D39" s="41"/>
      <c r="E39" s="51"/>
      <c r="F39" s="32"/>
      <c r="G39" s="48"/>
      <c r="H39" s="48"/>
      <c r="I39" s="49"/>
    </row>
    <row r="40" spans="1:13" x14ac:dyDescent="0.25">
      <c r="A40" s="3"/>
      <c r="B40" s="4" t="s">
        <v>27</v>
      </c>
      <c r="C40" s="4"/>
      <c r="D40" s="4"/>
      <c r="E40" s="14" t="s">
        <v>104</v>
      </c>
      <c r="F40" s="31">
        <f>+F20-F19</f>
        <v>23000</v>
      </c>
      <c r="G40" s="46">
        <f>+G20-G19</f>
        <v>38000</v>
      </c>
      <c r="H40" s="46">
        <f>+H20-H19</f>
        <v>16000</v>
      </c>
      <c r="I40" s="47">
        <f t="shared" ref="I40:I44" si="3">IF(ISERROR(AVERAGE(F40:H40)),"  ",AVERAGE(F40:H40))</f>
        <v>25666.666666666668</v>
      </c>
    </row>
    <row r="41" spans="1:13" x14ac:dyDescent="0.25">
      <c r="A41" s="3"/>
      <c r="B41" s="4" t="s">
        <v>70</v>
      </c>
      <c r="C41" s="4"/>
      <c r="D41" s="4"/>
      <c r="E41" s="14" t="s">
        <v>105</v>
      </c>
      <c r="F41" s="31">
        <f>+F25+F21</f>
        <v>234000</v>
      </c>
      <c r="G41" s="46">
        <f>+G25+G21</f>
        <v>177000</v>
      </c>
      <c r="H41" s="46">
        <f>+H25+H21</f>
        <v>215000</v>
      </c>
      <c r="I41" s="47">
        <f t="shared" si="3"/>
        <v>208666.66666666666</v>
      </c>
    </row>
    <row r="42" spans="1:13" x14ac:dyDescent="0.25">
      <c r="A42" s="3"/>
      <c r="B42" s="4" t="s">
        <v>28</v>
      </c>
      <c r="C42" s="4"/>
      <c r="D42" s="4"/>
      <c r="E42" s="14" t="s">
        <v>106</v>
      </c>
      <c r="F42" s="31">
        <f>+F22+F23+F24</f>
        <v>7000</v>
      </c>
      <c r="G42" s="46">
        <f>+G22+G23+G24</f>
        <v>12000</v>
      </c>
      <c r="H42" s="46">
        <f>+H22+H23+H24</f>
        <v>8000</v>
      </c>
      <c r="I42" s="47">
        <f t="shared" si="3"/>
        <v>9000</v>
      </c>
    </row>
    <row r="43" spans="1:13" x14ac:dyDescent="0.25">
      <c r="A43" s="3"/>
      <c r="B43" s="4" t="s">
        <v>29</v>
      </c>
      <c r="C43" s="4"/>
      <c r="D43" s="4"/>
      <c r="E43" s="14" t="s">
        <v>107</v>
      </c>
      <c r="F43" s="31">
        <f>+F26+F27+F28+F29</f>
        <v>224000</v>
      </c>
      <c r="G43" s="46">
        <f>+G26+G27+G28+G29</f>
        <v>273000</v>
      </c>
      <c r="H43" s="46">
        <f>+H26+H27+H28+H29</f>
        <v>311000</v>
      </c>
      <c r="I43" s="47">
        <f t="shared" si="3"/>
        <v>269333.33333333331</v>
      </c>
    </row>
    <row r="44" spans="1:13" ht="15.75" thickBot="1" x14ac:dyDescent="0.3">
      <c r="A44" s="5"/>
      <c r="B44" s="1" t="s">
        <v>87</v>
      </c>
      <c r="C44" s="1"/>
      <c r="D44" s="1"/>
      <c r="E44" s="15" t="s">
        <v>108</v>
      </c>
      <c r="F44" s="73">
        <f>+F32+F30+F21</f>
        <v>77000</v>
      </c>
      <c r="G44" s="52">
        <f>+G32+G30+G21</f>
        <v>71000</v>
      </c>
      <c r="H44" s="52">
        <f>+H32+H30+H21</f>
        <v>102000</v>
      </c>
      <c r="I44" s="53">
        <f t="shared" si="3"/>
        <v>83333.333333333328</v>
      </c>
    </row>
    <row r="45" spans="1:13" x14ac:dyDescent="0.25">
      <c r="A45" s="4" t="s">
        <v>119</v>
      </c>
      <c r="B45" s="4" t="s">
        <v>120</v>
      </c>
      <c r="C45" s="4"/>
      <c r="D45" s="4"/>
      <c r="E45" s="14"/>
      <c r="F45" s="46"/>
      <c r="G45" s="46"/>
      <c r="H45" s="46"/>
      <c r="I45" s="46"/>
    </row>
    <row r="46" spans="1:13" x14ac:dyDescent="0.25">
      <c r="A46" s="4"/>
      <c r="B46" s="4" t="s">
        <v>121</v>
      </c>
      <c r="C46" s="4"/>
      <c r="D46" s="4"/>
      <c r="E46" s="14"/>
      <c r="F46" s="46"/>
      <c r="G46" s="46"/>
      <c r="H46" s="46"/>
      <c r="I46" s="46"/>
    </row>
    <row r="47" spans="1:13" ht="15.75" thickBot="1" x14ac:dyDescent="0.3">
      <c r="A47" s="4" t="s">
        <v>122</v>
      </c>
      <c r="B47" s="84" t="s">
        <v>123</v>
      </c>
      <c r="C47" s="4"/>
      <c r="D47" s="4"/>
      <c r="E47" s="14"/>
      <c r="F47" s="46"/>
      <c r="G47" s="46"/>
      <c r="H47" s="46"/>
      <c r="I47" s="46"/>
    </row>
    <row r="48" spans="1:13" ht="15.75" customHeight="1" thickBot="1" x14ac:dyDescent="0.3">
      <c r="K48" s="74" t="s">
        <v>74</v>
      </c>
      <c r="L48" s="58"/>
      <c r="M48" s="59"/>
    </row>
    <row r="49" spans="1:13" ht="15.75" thickBot="1" x14ac:dyDescent="0.3">
      <c r="A49" s="67" t="s">
        <v>30</v>
      </c>
      <c r="B49" s="68"/>
      <c r="C49" s="68"/>
      <c r="D49" s="68"/>
      <c r="E49" s="69"/>
      <c r="F49" s="22" t="str">
        <f>+F7</f>
        <v>2015/16</v>
      </c>
      <c r="G49" s="22" t="str">
        <f>+G7</f>
        <v>2014/15</v>
      </c>
      <c r="H49" s="22" t="str">
        <f>+H7</f>
        <v>2013/14</v>
      </c>
      <c r="I49" s="23" t="s">
        <v>71</v>
      </c>
      <c r="K49" s="75" t="s">
        <v>39</v>
      </c>
      <c r="L49" s="61" t="s">
        <v>40</v>
      </c>
      <c r="M49" s="60" t="s">
        <v>41</v>
      </c>
    </row>
    <row r="50" spans="1:13" ht="13.5" customHeight="1" thickBot="1" x14ac:dyDescent="0.3">
      <c r="A50" s="21" t="s">
        <v>72</v>
      </c>
      <c r="B50" s="6"/>
      <c r="C50" s="6"/>
      <c r="D50" s="18" t="s">
        <v>31</v>
      </c>
      <c r="E50" s="54"/>
      <c r="F50" s="20" t="s">
        <v>38</v>
      </c>
      <c r="G50" s="20" t="s">
        <v>38</v>
      </c>
      <c r="H50" s="20" t="s">
        <v>38</v>
      </c>
      <c r="I50" s="20" t="s">
        <v>38</v>
      </c>
      <c r="J50" s="16"/>
      <c r="K50" s="76" t="s">
        <v>45</v>
      </c>
      <c r="L50" s="62" t="s">
        <v>42</v>
      </c>
      <c r="M50" s="17" t="s">
        <v>46</v>
      </c>
    </row>
    <row r="51" spans="1:13" x14ac:dyDescent="0.25">
      <c r="A51" s="13" t="s">
        <v>47</v>
      </c>
      <c r="B51" s="13" t="s">
        <v>51</v>
      </c>
      <c r="C51" s="7"/>
      <c r="D51" s="7"/>
      <c r="E51" s="55" t="s">
        <v>53</v>
      </c>
      <c r="F51" s="24">
        <f>+(F32+F31)/F18*100</f>
        <v>2.4</v>
      </c>
      <c r="G51" s="24">
        <f>+(G32+G31)/G18*100</f>
        <v>1.5492957746478873</v>
      </c>
      <c r="H51" s="24">
        <f>+(H32+H31)/H18*100</f>
        <v>4.225352112676056</v>
      </c>
      <c r="I51" s="24">
        <f>+(I32+I31)/I18*100</f>
        <v>2.7188940092165894</v>
      </c>
      <c r="J51" s="16"/>
      <c r="K51" s="77">
        <v>10</v>
      </c>
      <c r="L51" s="63"/>
      <c r="M51" s="8">
        <v>5</v>
      </c>
    </row>
    <row r="52" spans="1:13" x14ac:dyDescent="0.25">
      <c r="A52" s="3" t="s">
        <v>48</v>
      </c>
      <c r="B52" s="3" t="s">
        <v>54</v>
      </c>
      <c r="C52" s="4"/>
      <c r="D52" s="4"/>
      <c r="E52" s="56" t="s">
        <v>109</v>
      </c>
      <c r="F52" s="25">
        <f>+F32/F43*100</f>
        <v>13.392857142857142</v>
      </c>
      <c r="G52" s="25">
        <f>+G32/G43*100</f>
        <v>5.8608058608058604</v>
      </c>
      <c r="H52" s="25">
        <f>+H32/H43*100</f>
        <v>16.39871382636656</v>
      </c>
      <c r="I52" s="25">
        <f>+I32/I43*100</f>
        <v>12.004950495049506</v>
      </c>
      <c r="J52" s="16"/>
      <c r="K52" s="78">
        <v>25</v>
      </c>
      <c r="L52" s="64"/>
      <c r="M52" s="9">
        <v>15</v>
      </c>
    </row>
    <row r="53" spans="1:13" x14ac:dyDescent="0.25">
      <c r="A53" s="3" t="s">
        <v>48</v>
      </c>
      <c r="B53" s="3" t="s">
        <v>52</v>
      </c>
      <c r="C53" s="4"/>
      <c r="D53" s="4"/>
      <c r="E53" s="56" t="s">
        <v>114</v>
      </c>
      <c r="F53" s="25">
        <f>+(F20+F36)/F18*100</f>
        <v>117.73333333333333</v>
      </c>
      <c r="G53" s="25">
        <f>+(G20+G36)/G18*100</f>
        <v>124.15492957746478</v>
      </c>
      <c r="H53" s="25">
        <f>+(H20+H36)/H18*100</f>
        <v>122.88732394366197</v>
      </c>
      <c r="I53" s="25">
        <f>+(I20+I36)/I18*100</f>
        <v>121.52073732718893</v>
      </c>
      <c r="J53" s="16"/>
      <c r="K53" s="78">
        <v>95</v>
      </c>
      <c r="L53" s="64"/>
      <c r="M53" s="9">
        <v>85</v>
      </c>
    </row>
    <row r="54" spans="1:13" x14ac:dyDescent="0.25">
      <c r="A54" s="3" t="s">
        <v>48</v>
      </c>
      <c r="B54" s="3" t="s">
        <v>55</v>
      </c>
      <c r="C54" s="4"/>
      <c r="D54" s="4"/>
      <c r="E54" s="56" t="s">
        <v>56</v>
      </c>
      <c r="F54" s="25">
        <f>IF(AND(F20-F19&lt;0, F32&lt;0),-(F20-F19)/F32*100,(F20-F19)/F32*100)</f>
        <v>76.666666666666671</v>
      </c>
      <c r="G54" s="25">
        <f t="shared" ref="G54:H54" si="4">IF(AND(G20-G19&lt;0, G32&lt;0),-(G20-G19)/G32*100,(G20-G19)/G32*100)</f>
        <v>237.5</v>
      </c>
      <c r="H54" s="25">
        <f t="shared" si="4"/>
        <v>31.372549019607842</v>
      </c>
      <c r="I54" s="25">
        <f t="shared" ref="I54" si="5">IF(AND(I20-I19&lt;0, I32&lt;0),-(I20-I19)/I32*100,(I20-I19)/I32*100)</f>
        <v>79.381443298969316</v>
      </c>
      <c r="J54" s="16"/>
      <c r="K54" s="78">
        <v>25</v>
      </c>
      <c r="L54" s="64"/>
      <c r="M54" s="9">
        <v>0</v>
      </c>
    </row>
    <row r="55" spans="1:13" ht="15.75" thickBot="1" x14ac:dyDescent="0.3">
      <c r="A55" s="5" t="s">
        <v>49</v>
      </c>
      <c r="B55" s="5" t="s">
        <v>57</v>
      </c>
      <c r="C55" s="1"/>
      <c r="D55" s="1"/>
      <c r="E55" s="57" t="s">
        <v>110</v>
      </c>
      <c r="F55" s="26">
        <f>+(F16+F17)/F42*100</f>
        <v>1685.7142857142858</v>
      </c>
      <c r="G55" s="25">
        <f>+(G16+G17)/G42*100</f>
        <v>850</v>
      </c>
      <c r="H55" s="25">
        <f>+(H16+H17)/H42*100</f>
        <v>1350</v>
      </c>
      <c r="I55" s="25">
        <f>+(I16+I17)/I42*100</f>
        <v>1214.8148148148148</v>
      </c>
      <c r="J55" s="16"/>
      <c r="K55" s="79">
        <v>1000</v>
      </c>
      <c r="L55" s="65"/>
      <c r="M55" s="10">
        <v>100</v>
      </c>
    </row>
    <row r="56" spans="1:13" ht="13.5" customHeight="1" thickBot="1" x14ac:dyDescent="0.3">
      <c r="A56" s="21" t="s">
        <v>72</v>
      </c>
      <c r="B56" s="6"/>
      <c r="C56" s="18" t="s">
        <v>32</v>
      </c>
      <c r="D56" s="6"/>
      <c r="E56" s="54"/>
      <c r="F56" s="27" t="s">
        <v>38</v>
      </c>
      <c r="G56" s="27" t="s">
        <v>38</v>
      </c>
      <c r="H56" s="27" t="s">
        <v>38</v>
      </c>
      <c r="I56" s="27" t="s">
        <v>38</v>
      </c>
      <c r="J56" s="16"/>
      <c r="K56" s="76" t="s">
        <v>46</v>
      </c>
      <c r="L56" s="62"/>
      <c r="M56" s="17" t="s">
        <v>45</v>
      </c>
    </row>
    <row r="57" spans="1:13" x14ac:dyDescent="0.25">
      <c r="A57" s="13" t="s">
        <v>48</v>
      </c>
      <c r="B57" s="13" t="s">
        <v>44</v>
      </c>
      <c r="C57" s="7"/>
      <c r="D57" s="7"/>
      <c r="E57" s="55" t="s">
        <v>115</v>
      </c>
      <c r="F57" s="28">
        <f>+F33/F32*100</f>
        <v>90</v>
      </c>
      <c r="G57" s="25">
        <f>+G33/G32*100</f>
        <v>81.25</v>
      </c>
      <c r="H57" s="25">
        <f>+H33/H32*100</f>
        <v>94.117647058823522</v>
      </c>
      <c r="I57" s="25">
        <f>+I33/I32*100</f>
        <v>90.721649484536087</v>
      </c>
      <c r="J57" s="16"/>
      <c r="K57" s="77">
        <v>50</v>
      </c>
      <c r="L57" s="66"/>
      <c r="M57" s="8">
        <v>75</v>
      </c>
    </row>
    <row r="58" spans="1:13" x14ac:dyDescent="0.25">
      <c r="A58" s="3" t="s">
        <v>48</v>
      </c>
      <c r="B58" s="3" t="s">
        <v>43</v>
      </c>
      <c r="C58" s="4"/>
      <c r="D58" s="4"/>
      <c r="E58" s="56" t="s">
        <v>67</v>
      </c>
      <c r="F58" s="25">
        <f>+F34/F35*100</f>
        <v>30</v>
      </c>
      <c r="G58" s="25">
        <f>+G34/G35*100</f>
        <v>36.363636363636367</v>
      </c>
      <c r="H58" s="25">
        <f>+H34/H35*100</f>
        <v>41.666666666666671</v>
      </c>
      <c r="I58" s="25">
        <f>+I34/I35*100</f>
        <v>36.363636363636367</v>
      </c>
      <c r="J58" s="16"/>
      <c r="K58" s="78">
        <v>85</v>
      </c>
      <c r="L58" s="64"/>
      <c r="M58" s="9">
        <v>99</v>
      </c>
    </row>
    <row r="59" spans="1:13" ht="15.75" thickBot="1" x14ac:dyDescent="0.3">
      <c r="A59" s="5" t="s">
        <v>49</v>
      </c>
      <c r="B59" s="5" t="s">
        <v>58</v>
      </c>
      <c r="C59" s="1"/>
      <c r="D59" s="1"/>
      <c r="E59" s="57" t="s">
        <v>116</v>
      </c>
      <c r="F59" s="26">
        <f>+(F41+F37)/F44*100</f>
        <v>433.76623376623382</v>
      </c>
      <c r="G59" s="26">
        <f>+(G41+G37)/G44*100</f>
        <v>397.18309859154931</v>
      </c>
      <c r="H59" s="26">
        <f>+(H41+H37)/H44*100</f>
        <v>318.62745098039215</v>
      </c>
      <c r="I59" s="26">
        <f>+(I41+I37)/I44*100</f>
        <v>376.4</v>
      </c>
      <c r="J59" s="16"/>
      <c r="K59" s="79">
        <v>100</v>
      </c>
      <c r="L59" s="65"/>
      <c r="M59" s="10">
        <v>200</v>
      </c>
    </row>
    <row r="60" spans="1:13" ht="12.75" customHeight="1" x14ac:dyDescent="0.25">
      <c r="A60" s="7"/>
      <c r="B60" s="70" t="s">
        <v>73</v>
      </c>
      <c r="C60" s="12"/>
      <c r="K60" s="85" t="s">
        <v>50</v>
      </c>
    </row>
    <row r="61" spans="1:13" ht="13.5" customHeight="1" x14ac:dyDescent="0.25">
      <c r="B61" s="12"/>
      <c r="C61" s="12"/>
    </row>
    <row r="62" spans="1:13" ht="15.75" customHeight="1" x14ac:dyDescent="0.3">
      <c r="A62" s="88" t="s">
        <v>75</v>
      </c>
    </row>
    <row r="96" spans="1:1" ht="15.75" customHeight="1" x14ac:dyDescent="0.3">
      <c r="A96" s="88" t="s">
        <v>132</v>
      </c>
    </row>
    <row r="97" spans="1:9" ht="9.75" customHeight="1" x14ac:dyDescent="0.25"/>
    <row r="98" spans="1:9" x14ac:dyDescent="0.25">
      <c r="A98" s="80"/>
      <c r="B98" s="86" t="s">
        <v>80</v>
      </c>
      <c r="C98" s="80"/>
      <c r="D98" s="80" t="s">
        <v>79</v>
      </c>
      <c r="E98" s="87"/>
      <c r="F98" s="80"/>
      <c r="G98" s="80"/>
      <c r="H98" s="80"/>
      <c r="I98" s="80"/>
    </row>
    <row r="99" spans="1:9" s="19" customFormat="1" x14ac:dyDescent="0.25">
      <c r="A99" s="89" t="s">
        <v>124</v>
      </c>
      <c r="B99" s="90"/>
      <c r="C99" s="91"/>
      <c r="D99" s="91"/>
      <c r="E99" s="92"/>
      <c r="F99" s="91"/>
      <c r="G99" s="91"/>
      <c r="H99" s="91"/>
      <c r="I99" s="93"/>
    </row>
    <row r="100" spans="1:9" ht="64.5" customHeight="1" x14ac:dyDescent="0.25">
      <c r="A100" s="94"/>
      <c r="B100" s="95" t="s">
        <v>81</v>
      </c>
      <c r="C100" s="80"/>
      <c r="D100" s="106" t="s">
        <v>103</v>
      </c>
      <c r="E100" s="106"/>
      <c r="F100" s="106"/>
      <c r="G100" s="106"/>
      <c r="H100" s="106"/>
      <c r="I100" s="107"/>
    </row>
    <row r="101" spans="1:9" s="19" customFormat="1" x14ac:dyDescent="0.25">
      <c r="A101" s="89" t="s">
        <v>125</v>
      </c>
      <c r="B101" s="90"/>
      <c r="C101" s="91"/>
      <c r="D101" s="91"/>
      <c r="E101" s="92"/>
      <c r="F101" s="91"/>
      <c r="G101" s="91"/>
      <c r="H101" s="91"/>
      <c r="I101" s="93"/>
    </row>
    <row r="102" spans="1:9" ht="33.75" customHeight="1" x14ac:dyDescent="0.25">
      <c r="A102" s="94"/>
      <c r="B102" s="95" t="s">
        <v>81</v>
      </c>
      <c r="C102" s="80"/>
      <c r="D102" s="106" t="s">
        <v>82</v>
      </c>
      <c r="E102" s="106"/>
      <c r="F102" s="106"/>
      <c r="G102" s="106"/>
      <c r="H102" s="106"/>
      <c r="I102" s="107"/>
    </row>
    <row r="103" spans="1:9" s="19" customFormat="1" x14ac:dyDescent="0.25">
      <c r="A103" s="89" t="s">
        <v>126</v>
      </c>
      <c r="B103" s="90"/>
      <c r="C103" s="91"/>
      <c r="D103" s="91"/>
      <c r="E103" s="92"/>
      <c r="F103" s="91"/>
      <c r="G103" s="91"/>
      <c r="H103" s="91"/>
      <c r="I103" s="93"/>
    </row>
    <row r="104" spans="1:9" ht="33.75" customHeight="1" x14ac:dyDescent="0.25">
      <c r="A104" s="94"/>
      <c r="B104" s="95" t="s">
        <v>83</v>
      </c>
      <c r="C104" s="80"/>
      <c r="D104" s="106" t="s">
        <v>100</v>
      </c>
      <c r="E104" s="106"/>
      <c r="F104" s="106"/>
      <c r="G104" s="106"/>
      <c r="H104" s="106"/>
      <c r="I104" s="107"/>
    </row>
    <row r="105" spans="1:9" s="19" customFormat="1" x14ac:dyDescent="0.25">
      <c r="A105" s="89" t="s">
        <v>127</v>
      </c>
      <c r="B105" s="90"/>
      <c r="C105" s="91"/>
      <c r="D105" s="91"/>
      <c r="E105" s="92"/>
      <c r="F105" s="91"/>
      <c r="G105" s="91"/>
      <c r="H105" s="91"/>
      <c r="I105" s="93"/>
    </row>
    <row r="106" spans="1:9" ht="33.75" customHeight="1" x14ac:dyDescent="0.25">
      <c r="A106" s="94"/>
      <c r="B106" s="95" t="s">
        <v>81</v>
      </c>
      <c r="C106" s="80"/>
      <c r="D106" s="106" t="s">
        <v>84</v>
      </c>
      <c r="E106" s="106"/>
      <c r="F106" s="106"/>
      <c r="G106" s="106"/>
      <c r="H106" s="106"/>
      <c r="I106" s="107"/>
    </row>
    <row r="107" spans="1:9" s="19" customFormat="1" x14ac:dyDescent="0.25">
      <c r="A107" s="89" t="s">
        <v>128</v>
      </c>
      <c r="B107" s="90"/>
      <c r="C107" s="91"/>
      <c r="D107" s="91"/>
      <c r="E107" s="92"/>
      <c r="F107" s="91"/>
      <c r="G107" s="91"/>
      <c r="H107" s="91"/>
      <c r="I107" s="93"/>
    </row>
    <row r="108" spans="1:9" ht="33.75" customHeight="1" x14ac:dyDescent="0.25">
      <c r="A108" s="94"/>
      <c r="B108" s="95" t="s">
        <v>81</v>
      </c>
      <c r="C108" s="80"/>
      <c r="D108" s="106" t="s">
        <v>85</v>
      </c>
      <c r="E108" s="106"/>
      <c r="F108" s="106"/>
      <c r="G108" s="106"/>
      <c r="H108" s="106"/>
      <c r="I108" s="107"/>
    </row>
    <row r="109" spans="1:9" s="19" customFormat="1" x14ac:dyDescent="0.25">
      <c r="A109" s="89" t="s">
        <v>129</v>
      </c>
      <c r="B109" s="90"/>
      <c r="C109" s="91"/>
      <c r="D109" s="91"/>
      <c r="E109" s="92"/>
      <c r="F109" s="91"/>
      <c r="G109" s="91"/>
      <c r="H109" s="91"/>
      <c r="I109" s="93"/>
    </row>
    <row r="110" spans="1:9" ht="33.75" customHeight="1" x14ac:dyDescent="0.25">
      <c r="A110" s="94"/>
      <c r="B110" s="95" t="s">
        <v>81</v>
      </c>
      <c r="C110" s="80"/>
      <c r="D110" s="106" t="s">
        <v>86</v>
      </c>
      <c r="E110" s="106"/>
      <c r="F110" s="106"/>
      <c r="G110" s="106"/>
      <c r="H110" s="106"/>
      <c r="I110" s="107"/>
    </row>
    <row r="111" spans="1:9" s="19" customFormat="1" x14ac:dyDescent="0.25">
      <c r="A111" s="89" t="s">
        <v>130</v>
      </c>
      <c r="B111" s="90"/>
      <c r="C111" s="91"/>
      <c r="D111" s="91"/>
      <c r="E111" s="92"/>
      <c r="F111" s="91"/>
      <c r="G111" s="91"/>
      <c r="H111" s="91"/>
      <c r="I111" s="93"/>
    </row>
    <row r="112" spans="1:9" ht="33.75" customHeight="1" x14ac:dyDescent="0.25">
      <c r="A112" s="94"/>
      <c r="B112" s="95" t="s">
        <v>81</v>
      </c>
      <c r="C112" s="80"/>
      <c r="D112" s="106" t="s">
        <v>101</v>
      </c>
      <c r="E112" s="106"/>
      <c r="F112" s="106"/>
      <c r="G112" s="106"/>
      <c r="H112" s="106"/>
      <c r="I112" s="107"/>
    </row>
    <row r="113" spans="1:9" s="19" customFormat="1" x14ac:dyDescent="0.25">
      <c r="A113" s="89" t="s">
        <v>131</v>
      </c>
      <c r="B113" s="90"/>
      <c r="C113" s="91"/>
      <c r="D113" s="91"/>
      <c r="E113" s="92"/>
      <c r="F113" s="91"/>
      <c r="G113" s="91"/>
      <c r="H113" s="91"/>
      <c r="I113" s="93"/>
    </row>
    <row r="114" spans="1:9" ht="33.75" customHeight="1" x14ac:dyDescent="0.25">
      <c r="A114" s="94"/>
      <c r="B114" s="95" t="s">
        <v>83</v>
      </c>
      <c r="C114" s="80"/>
      <c r="D114" s="106" t="s">
        <v>102</v>
      </c>
      <c r="E114" s="106"/>
      <c r="F114" s="106"/>
      <c r="G114" s="106"/>
      <c r="H114" s="106"/>
      <c r="I114" s="107"/>
    </row>
  </sheetData>
  <mergeCells count="11">
    <mergeCell ref="D114:I114"/>
    <mergeCell ref="D104:I104"/>
    <mergeCell ref="D106:I106"/>
    <mergeCell ref="D108:I108"/>
    <mergeCell ref="D110:I110"/>
    <mergeCell ref="D112:I112"/>
    <mergeCell ref="D3:H3"/>
    <mergeCell ref="D4:H4"/>
    <mergeCell ref="D5:H5"/>
    <mergeCell ref="D100:I100"/>
    <mergeCell ref="D102:I102"/>
  </mergeCells>
  <conditionalFormatting sqref="F57:G59">
    <cfRule type="cellIs" dxfId="11" priority="25" operator="between">
      <formula>$K57</formula>
      <formula>$M57</formula>
    </cfRule>
    <cfRule type="cellIs" dxfId="10" priority="26" operator="greaterThanOrEqual">
      <formula>$M57</formula>
    </cfRule>
    <cfRule type="cellIs" dxfId="9" priority="27" operator="lessThanOrEqual">
      <formula>$K57</formula>
    </cfRule>
  </conditionalFormatting>
  <conditionalFormatting sqref="F51:G53 F55:G55 F54:I54">
    <cfRule type="cellIs" dxfId="8" priority="31" operator="between">
      <formula>$K51</formula>
      <formula>$M51</formula>
    </cfRule>
    <cfRule type="cellIs" dxfId="7" priority="32" operator="lessThanOrEqual">
      <formula>$M51</formula>
    </cfRule>
    <cfRule type="cellIs" dxfId="6" priority="33" operator="greaterThanOrEqual">
      <formula>$K51</formula>
    </cfRule>
  </conditionalFormatting>
  <conditionalFormatting sqref="H57:I59">
    <cfRule type="cellIs" dxfId="5" priority="7" operator="between">
      <formula>$K57</formula>
      <formula>$M57</formula>
    </cfRule>
    <cfRule type="cellIs" dxfId="4" priority="8" operator="greaterThanOrEqual">
      <formula>$M57</formula>
    </cfRule>
    <cfRule type="cellIs" dxfId="3" priority="9" operator="lessThanOrEqual">
      <formula>$K57</formula>
    </cfRule>
  </conditionalFormatting>
  <conditionalFormatting sqref="H51:I53 H55:I55">
    <cfRule type="cellIs" dxfId="2" priority="10" operator="between">
      <formula>$K51</formula>
      <formula>$M51</formula>
    </cfRule>
    <cfRule type="cellIs" dxfId="1" priority="11" operator="lessThanOrEqual">
      <formula>$M51</formula>
    </cfRule>
    <cfRule type="cellIs" dxfId="0" priority="12" operator="greaterThanOrEqual">
      <formula>$K51</formula>
    </cfRule>
  </conditionalFormatting>
  <pageMargins left="0.62992125984251968" right="0.23622047244094491" top="0.55118110236220474" bottom="0.74803149606299213" header="0.31496062992125984" footer="0.31496062992125984"/>
  <pageSetup paperSize="9" scale="79" orientation="portrait" r:id="rId1"/>
  <headerFooter>
    <oddFooter>&amp;C&amp;8Guido Hofmann, LfL-IBA Bayern   -    November 2017   -    nach der Vorlage von Prof. Theuvsen, Uni Göttingen</oddFooter>
  </headerFooter>
  <ignoredErrors>
    <ignoredError sqref="I16:I21 I22:I35"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2"/>
  <sheetViews>
    <sheetView workbookViewId="0">
      <selection activeCell="M23" sqref="M23"/>
    </sheetView>
  </sheetViews>
  <sheetFormatPr baseColWidth="10" defaultRowHeight="15" x14ac:dyDescent="0.25"/>
  <sheetData>
    <row r="262" spans="1:1" x14ac:dyDescent="0.25">
      <c r="A262" t="s">
        <v>139</v>
      </c>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Kurzinfo</vt:lpstr>
      <vt:lpstr>Risikoanalyse</vt:lpstr>
      <vt:lpstr>Beitrag DLG-Mitteilungen 022015</vt:lpstr>
      <vt:lpstr>Kurzinfo!Druckbereich</vt:lpstr>
      <vt:lpstr>Risikoanalyse!Druckbereich</vt:lpstr>
    </vt:vector>
  </TitlesOfParts>
  <Company>StMELF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Hofmann, Guido (LfL)</dc:creator>
  <cp:lastModifiedBy>Hofmann, Guido (LfL)</cp:lastModifiedBy>
  <cp:lastPrinted>2018-02-22T15:12:20Z</cp:lastPrinted>
  <dcterms:created xsi:type="dcterms:W3CDTF">2016-03-23T15:12:24Z</dcterms:created>
  <dcterms:modified xsi:type="dcterms:W3CDTF">2018-02-26T13:26:43Z</dcterms:modified>
</cp:coreProperties>
</file>