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66925"/>
  <mc:AlternateContent xmlns:mc="http://schemas.openxmlformats.org/markup-compatibility/2006">
    <mc:Choice Requires="x15">
      <x15ac:absPath xmlns:x15ac="http://schemas.microsoft.com/office/spreadsheetml/2010/11/ac" url="S:\IBA\AB1\GAP_Test_neue_Gestaltung\"/>
    </mc:Choice>
  </mc:AlternateContent>
  <xr:revisionPtr revIDLastSave="0" documentId="13_ncr:1_{0128757E-9D8A-4961-ACCC-316D9BA5F18D}" xr6:coauthVersionLast="47" xr6:coauthVersionMax="47" xr10:uidLastSave="{00000000-0000-0000-0000-000000000000}"/>
  <bookViews>
    <workbookView showHorizontalScroll="0" showVerticalScroll="0" xWindow="-120" yWindow="-120" windowWidth="29040" windowHeight="17640" tabRatio="627" xr2:uid="{25F0526E-A32E-4C38-8803-82DA7C43C78A}"/>
  </bookViews>
  <sheets>
    <sheet name="Einstieg" sheetId="13" r:id="rId1"/>
    <sheet name="Direktzahlungen" sheetId="1" r:id="rId2"/>
    <sheet name="Ökoregelungen" sheetId="3" r:id="rId3"/>
    <sheet name="Hilfe" sheetId="15" r:id="rId4"/>
    <sheet name="Druck" sheetId="9" r:id="rId5"/>
    <sheet name="Hilfe alt" sheetId="5" state="hidden" r:id="rId6"/>
    <sheet name="Rech_ÖR1a" sheetId="16" state="hidden" r:id="rId7"/>
    <sheet name="Rech ÖR1a (2)" sheetId="17" state="hidden" r:id="rId8"/>
    <sheet name="Formeln" sheetId="14" state="hidden" r:id="rId9"/>
    <sheet name="Vorlage Einstieg" sheetId="10" state="hidden" r:id="rId10"/>
    <sheet name="Parameter" sheetId="7" state="hidden" r:id="rId11"/>
    <sheet name="Konditionalität" sheetId="2" state="hidden" r:id="rId12"/>
    <sheet name="Rech_öko" sheetId="6" state="hidden" r:id="rId13"/>
    <sheet name="Berechnungen" sheetId="11" state="hidden" r:id="rId14"/>
    <sheet name="RE_ÖR1" sheetId="18" state="hidden" r:id="rId15"/>
  </sheets>
  <definedNames>
    <definedName name="_xlnm.Print_Area" localSheetId="1">Direktzahlungen!$A$1:$O$32</definedName>
    <definedName name="_xlnm.Print_Area" localSheetId="4">Druck!$A$1:$T$53</definedName>
    <definedName name="_xlnm.Print_Area" localSheetId="2">Ökoregelungen!$A$1:$M$18</definedName>
    <definedName name="test">Ökoregelungen!$M$29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 r="J14" i="3"/>
  <c r="H27" i="1"/>
  <c r="G27" i="1"/>
  <c r="F27" i="1"/>
  <c r="E27" i="1"/>
  <c r="D27" i="1"/>
  <c r="H25" i="1"/>
  <c r="G25" i="1"/>
  <c r="F25" i="1"/>
  <c r="E25" i="1"/>
  <c r="D25" i="1"/>
  <c r="C8" i="7"/>
  <c r="C5" i="7"/>
  <c r="H7" i="2"/>
  <c r="H7" i="7"/>
  <c r="D30" i="9"/>
  <c r="D16" i="9"/>
  <c r="F25" i="9"/>
  <c r="E27" i="9"/>
  <c r="B51" i="9"/>
  <c r="B46" i="9"/>
  <c r="B45" i="9"/>
  <c r="B44" i="9"/>
  <c r="B43" i="9"/>
  <c r="B50" i="9"/>
  <c r="F8" i="3" l="1"/>
  <c r="A13" i="18" s="1"/>
  <c r="F5" i="3"/>
  <c r="A4" i="18" s="1"/>
  <c r="A11" i="18"/>
  <c r="I12" i="18" s="1"/>
  <c r="A2" i="18"/>
  <c r="I4" i="18" s="1"/>
  <c r="B5" i="16"/>
  <c r="I12" i="16" s="1"/>
  <c r="B7" i="17"/>
  <c r="B6" i="17"/>
  <c r="B5" i="17"/>
  <c r="I12" i="17" s="1"/>
  <c r="L2" i="1"/>
  <c r="D28" i="1"/>
  <c r="B6" i="16"/>
  <c r="B7" i="16"/>
  <c r="D7" i="9"/>
  <c r="C7" i="9"/>
  <c r="I2" i="18" l="1"/>
  <c r="M2" i="18" s="1"/>
  <c r="M7" i="18" s="1"/>
  <c r="I3" i="18"/>
  <c r="I13" i="18"/>
  <c r="A12" i="18"/>
  <c r="I11" i="18"/>
  <c r="M11" i="18" s="1"/>
  <c r="M16" i="18" s="1"/>
  <c r="A3" i="18"/>
  <c r="B4" i="17"/>
  <c r="J4" i="16"/>
  <c r="J4" i="17"/>
  <c r="I10" i="17"/>
  <c r="J5" i="17"/>
  <c r="I11" i="17"/>
  <c r="J6" i="17"/>
  <c r="D5" i="17"/>
  <c r="K10" i="17" s="1"/>
  <c r="I10" i="16"/>
  <c r="J5" i="16"/>
  <c r="I11" i="16"/>
  <c r="J6" i="16"/>
  <c r="B4" i="16"/>
  <c r="N12" i="18" l="1"/>
  <c r="M12" i="18" s="1"/>
  <c r="Q12" i="18" s="1"/>
  <c r="M15" i="18"/>
  <c r="M6" i="18"/>
  <c r="Q11" i="18"/>
  <c r="N3" i="18"/>
  <c r="M3" i="18" s="1"/>
  <c r="Q3" i="18" s="1"/>
  <c r="Q2" i="18"/>
  <c r="K11" i="17"/>
  <c r="D11" i="17" s="1"/>
  <c r="D10" i="17"/>
  <c r="M13" i="18" l="1"/>
  <c r="Q13" i="18" s="1"/>
  <c r="Q14" i="18" s="1"/>
  <c r="Q15" i="18" s="1"/>
  <c r="H8" i="3" s="1"/>
  <c r="N13" i="18"/>
  <c r="M4" i="18"/>
  <c r="Q4" i="18" s="1"/>
  <c r="Q5" i="18" s="1"/>
  <c r="Q6" i="18" s="1"/>
  <c r="H5" i="3" s="1"/>
  <c r="N4" i="18"/>
  <c r="K12" i="17"/>
  <c r="D12" i="17" s="1"/>
  <c r="D14" i="17" s="1"/>
  <c r="D15" i="17" s="1"/>
  <c r="I39" i="9"/>
  <c r="J6" i="3"/>
  <c r="K14" i="17" l="1"/>
  <c r="F15" i="3"/>
  <c r="C10" i="1"/>
  <c r="L9" i="1" s="1"/>
  <c r="F16" i="3"/>
  <c r="O186" i="14"/>
  <c r="O196" i="14" s="1"/>
  <c r="O184" i="14"/>
  <c r="O190" i="14" s="1"/>
  <c r="I8" i="14"/>
  <c r="H8" i="14"/>
  <c r="J8" i="14"/>
  <c r="F7" i="3"/>
  <c r="O194" i="14" l="1"/>
  <c r="O198" i="14" s="1"/>
  <c r="D12" i="9"/>
  <c r="C12" i="9"/>
  <c r="C11" i="9"/>
  <c r="D10" i="9"/>
  <c r="C10" i="9"/>
  <c r="D9" i="9"/>
  <c r="C9" i="9"/>
  <c r="D8" i="9"/>
  <c r="C8" i="9"/>
  <c r="D6" i="9"/>
  <c r="C6" i="9"/>
  <c r="D5" i="9"/>
  <c r="C5" i="9"/>
  <c r="C4" i="9"/>
  <c r="I7" i="14"/>
  <c r="H7" i="14"/>
  <c r="O145" i="14"/>
  <c r="O147" i="14"/>
  <c r="O151" i="14"/>
  <c r="O157" i="14"/>
  <c r="M144" i="14"/>
  <c r="J7" i="14" s="1"/>
  <c r="O60" i="14"/>
  <c r="O54" i="14"/>
  <c r="O52" i="14"/>
  <c r="L6" i="1"/>
  <c r="A16" i="5"/>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15" i="5"/>
  <c r="I6" i="14"/>
  <c r="H6" i="14"/>
  <c r="K6" i="14"/>
  <c r="F13" i="3" l="1"/>
  <c r="F14" i="3" s="1"/>
  <c r="O155" i="14"/>
  <c r="O159" i="14" s="1"/>
  <c r="D11" i="9"/>
  <c r="O58" i="14"/>
  <c r="O62" i="14" s="1"/>
  <c r="F7" i="5"/>
  <c r="F6" i="5"/>
  <c r="B6" i="5" s="1"/>
  <c r="E16" i="1"/>
  <c r="M91" i="1" s="1"/>
  <c r="I17" i="14"/>
  <c r="H17" i="14"/>
  <c r="I16" i="14"/>
  <c r="H16" i="14"/>
  <c r="I15" i="14"/>
  <c r="H15" i="14"/>
  <c r="I14" i="14"/>
  <c r="H14" i="14"/>
  <c r="I13" i="14"/>
  <c r="H13" i="14"/>
  <c r="I12" i="14"/>
  <c r="H12" i="14"/>
  <c r="I11" i="14"/>
  <c r="H11" i="14"/>
  <c r="I10" i="14"/>
  <c r="H10" i="14"/>
  <c r="I9" i="14"/>
  <c r="H9" i="14"/>
  <c r="D12" i="14"/>
  <c r="D17" i="14"/>
  <c r="D16" i="14"/>
  <c r="D15" i="14"/>
  <c r="D14" i="14"/>
  <c r="D13" i="14"/>
  <c r="D11" i="14"/>
  <c r="D10" i="14"/>
  <c r="D9" i="14"/>
  <c r="M454" i="14"/>
  <c r="M423" i="14"/>
  <c r="M392" i="14"/>
  <c r="M361" i="14"/>
  <c r="M330" i="14"/>
  <c r="M299" i="14"/>
  <c r="M268" i="14"/>
  <c r="M237" i="14"/>
  <c r="M113" i="14"/>
  <c r="E17" i="14"/>
  <c r="E16" i="14"/>
  <c r="E15" i="14"/>
  <c r="E14" i="14"/>
  <c r="E13" i="14"/>
  <c r="E12" i="14"/>
  <c r="E11" i="14"/>
  <c r="B10" i="14"/>
  <c r="B11" i="14" s="1"/>
  <c r="B12" i="14" s="1"/>
  <c r="B13" i="14" s="1"/>
  <c r="B14" i="14" s="1"/>
  <c r="B15" i="14" s="1"/>
  <c r="B16" i="14" s="1"/>
  <c r="B17" i="14" s="1"/>
  <c r="E10" i="14"/>
  <c r="E9" i="14"/>
  <c r="E8" i="14"/>
  <c r="D8" i="14"/>
  <c r="E7" i="14"/>
  <c r="D7" i="14"/>
  <c r="E6" i="14"/>
  <c r="D6" i="14"/>
  <c r="K5" i="14"/>
  <c r="I5" i="14"/>
  <c r="H5" i="14"/>
  <c r="E5" i="14"/>
  <c r="D5" i="14"/>
  <c r="K4" i="14"/>
  <c r="I4" i="14"/>
  <c r="H4" i="14"/>
  <c r="E4" i="14"/>
  <c r="D4" i="14"/>
  <c r="K3" i="14"/>
  <c r="I3" i="14"/>
  <c r="H3" i="14"/>
  <c r="E3" i="14"/>
  <c r="D3" i="14"/>
  <c r="G7" i="7"/>
  <c r="H6" i="7"/>
  <c r="G6" i="7"/>
  <c r="O87" i="14"/>
  <c r="I7" i="7"/>
  <c r="I6" i="7"/>
  <c r="I5" i="7"/>
  <c r="O118" i="14"/>
  <c r="H5" i="7"/>
  <c r="G5" i="7"/>
  <c r="D10" i="7"/>
  <c r="C10" i="7"/>
  <c r="D9" i="7"/>
  <c r="C9" i="7"/>
  <c r="D8" i="7"/>
  <c r="D7" i="7"/>
  <c r="C7" i="7"/>
  <c r="H12" i="7"/>
  <c r="G12" i="7"/>
  <c r="D12" i="7"/>
  <c r="C12" i="7"/>
  <c r="H11" i="7"/>
  <c r="G11" i="7"/>
  <c r="D11" i="7"/>
  <c r="C11" i="7"/>
  <c r="H10" i="7"/>
  <c r="G10" i="7"/>
  <c r="H9" i="7"/>
  <c r="G9" i="7"/>
  <c r="H8" i="7"/>
  <c r="G8" i="7"/>
  <c r="O25" i="14" l="1"/>
  <c r="D6" i="7"/>
  <c r="C6" i="7"/>
  <c r="D5" i="7"/>
  <c r="I23" i="11" l="1"/>
  <c r="I14" i="11"/>
  <c r="D10" i="11" l="1"/>
  <c r="J51" i="9"/>
  <c r="J16" i="3"/>
  <c r="J15" i="3"/>
  <c r="J49" i="9" s="1"/>
  <c r="J13" i="3"/>
  <c r="J12" i="3"/>
  <c r="J11" i="3"/>
  <c r="J10" i="3"/>
  <c r="J9" i="3"/>
  <c r="J7" i="3"/>
  <c r="D5" i="11"/>
  <c r="B7" i="11"/>
  <c r="B2" i="11"/>
  <c r="F10" i="3"/>
  <c r="D58" i="3" s="1"/>
  <c r="F9" i="3"/>
  <c r="F43" i="9" s="1"/>
  <c r="M2" i="9"/>
  <c r="M11" i="9"/>
  <c r="M10" i="9"/>
  <c r="M9" i="9"/>
  <c r="M8" i="9"/>
  <c r="M7" i="9"/>
  <c r="M6" i="9"/>
  <c r="M5" i="9"/>
  <c r="M4" i="9"/>
  <c r="M3" i="9"/>
  <c r="M52" i="9"/>
  <c r="K52" i="9"/>
  <c r="J52" i="9"/>
  <c r="H52" i="9"/>
  <c r="G52" i="9"/>
  <c r="F52" i="9"/>
  <c r="E52" i="9"/>
  <c r="D52" i="9"/>
  <c r="C52" i="9"/>
  <c r="A52" i="9"/>
  <c r="M51" i="9"/>
  <c r="A51" i="9"/>
  <c r="M50" i="9"/>
  <c r="I50" i="9"/>
  <c r="H50" i="9"/>
  <c r="G50" i="9"/>
  <c r="E50" i="9"/>
  <c r="D50" i="9"/>
  <c r="A50" i="9"/>
  <c r="M49" i="9"/>
  <c r="I49" i="9"/>
  <c r="H49" i="9"/>
  <c r="G49" i="9"/>
  <c r="E49" i="9"/>
  <c r="D49" i="9"/>
  <c r="C49" i="9"/>
  <c r="B49" i="9"/>
  <c r="A49" i="9"/>
  <c r="M48" i="9"/>
  <c r="I48" i="9"/>
  <c r="H48" i="9"/>
  <c r="G48" i="9"/>
  <c r="E48" i="9"/>
  <c r="D48" i="9"/>
  <c r="C48" i="9"/>
  <c r="B48" i="9"/>
  <c r="A48" i="9"/>
  <c r="M47" i="9"/>
  <c r="I47" i="9"/>
  <c r="H47" i="9"/>
  <c r="G47" i="9"/>
  <c r="E47" i="9"/>
  <c r="D47" i="9"/>
  <c r="C47" i="9"/>
  <c r="B47" i="9"/>
  <c r="A47" i="9"/>
  <c r="M46" i="9"/>
  <c r="I46" i="9"/>
  <c r="H46" i="9"/>
  <c r="G46" i="9"/>
  <c r="E46" i="9"/>
  <c r="D46" i="9"/>
  <c r="A46" i="9"/>
  <c r="M45" i="9"/>
  <c r="I45" i="9"/>
  <c r="H45" i="9"/>
  <c r="G45" i="9"/>
  <c r="E45" i="9"/>
  <c r="D45" i="9"/>
  <c r="A45" i="9"/>
  <c r="M44" i="9"/>
  <c r="I44" i="9"/>
  <c r="H44" i="9"/>
  <c r="G44" i="9"/>
  <c r="E44" i="9"/>
  <c r="D44" i="9"/>
  <c r="A44" i="9"/>
  <c r="M43" i="9"/>
  <c r="I43" i="9"/>
  <c r="H43" i="9"/>
  <c r="G43" i="9"/>
  <c r="E43" i="9"/>
  <c r="D43" i="9"/>
  <c r="A43" i="9"/>
  <c r="M42" i="9"/>
  <c r="I42" i="9"/>
  <c r="G42" i="9"/>
  <c r="E42" i="9"/>
  <c r="D42" i="9"/>
  <c r="C42" i="9"/>
  <c r="B42" i="9"/>
  <c r="A42" i="9"/>
  <c r="M41" i="9"/>
  <c r="I41" i="9"/>
  <c r="H41" i="9"/>
  <c r="G41" i="9"/>
  <c r="E41" i="9"/>
  <c r="D41" i="9"/>
  <c r="C41" i="9"/>
  <c r="B41" i="9"/>
  <c r="A41" i="9"/>
  <c r="M40" i="9"/>
  <c r="I40" i="9"/>
  <c r="H40" i="9"/>
  <c r="G40" i="9"/>
  <c r="E40" i="9"/>
  <c r="D40" i="9"/>
  <c r="C40" i="9"/>
  <c r="B40" i="9"/>
  <c r="A40" i="9"/>
  <c r="M39" i="9"/>
  <c r="G39" i="9"/>
  <c r="E39" i="9"/>
  <c r="C39" i="9"/>
  <c r="B39" i="9"/>
  <c r="A39" i="9"/>
  <c r="M38" i="9"/>
  <c r="G38" i="9"/>
  <c r="F38" i="9"/>
  <c r="E38" i="9"/>
  <c r="A38" i="9"/>
  <c r="M37" i="9"/>
  <c r="G37" i="9"/>
  <c r="F37" i="9"/>
  <c r="E37" i="9"/>
  <c r="D37" i="9"/>
  <c r="C37" i="9"/>
  <c r="A37" i="9"/>
  <c r="M36" i="9"/>
  <c r="H36" i="9"/>
  <c r="B36" i="9"/>
  <c r="A36" i="9"/>
  <c r="M35" i="9"/>
  <c r="K35" i="9"/>
  <c r="J35" i="9"/>
  <c r="H35" i="9"/>
  <c r="G35" i="9"/>
  <c r="F35" i="9"/>
  <c r="E35" i="9"/>
  <c r="D35" i="9"/>
  <c r="C35" i="9"/>
  <c r="A35" i="9"/>
  <c r="S32" i="9"/>
  <c r="R32" i="9"/>
  <c r="Q32" i="9"/>
  <c r="O32" i="9"/>
  <c r="N32" i="9"/>
  <c r="M32" i="9"/>
  <c r="L32" i="9"/>
  <c r="K32" i="9"/>
  <c r="I32" i="9"/>
  <c r="E32" i="9"/>
  <c r="C32" i="9"/>
  <c r="A32" i="9"/>
  <c r="S31" i="9"/>
  <c r="R31" i="9"/>
  <c r="Q31" i="9"/>
  <c r="O31" i="9"/>
  <c r="N31" i="9"/>
  <c r="M31" i="9"/>
  <c r="L31" i="9"/>
  <c r="D31" i="9"/>
  <c r="B31" i="9"/>
  <c r="A31" i="9"/>
  <c r="S30" i="9"/>
  <c r="R30" i="9"/>
  <c r="Q30" i="9"/>
  <c r="O30" i="9"/>
  <c r="N30" i="9"/>
  <c r="M30" i="9"/>
  <c r="L30" i="9"/>
  <c r="B30" i="9"/>
  <c r="A30" i="9"/>
  <c r="S29" i="9"/>
  <c r="R29" i="9"/>
  <c r="Q29" i="9"/>
  <c r="O29" i="9"/>
  <c r="N29" i="9"/>
  <c r="M29" i="9"/>
  <c r="L29" i="9"/>
  <c r="E29" i="9"/>
  <c r="D29" i="9"/>
  <c r="B29" i="9"/>
  <c r="A29" i="9"/>
  <c r="S28" i="9"/>
  <c r="R28" i="9"/>
  <c r="Q28" i="9"/>
  <c r="O28" i="9"/>
  <c r="N28" i="9"/>
  <c r="M28" i="9"/>
  <c r="L28" i="9"/>
  <c r="E28" i="9"/>
  <c r="D28" i="9"/>
  <c r="B28" i="9"/>
  <c r="A28" i="9"/>
  <c r="S27" i="9"/>
  <c r="R27" i="9"/>
  <c r="Q27" i="9"/>
  <c r="O27" i="9"/>
  <c r="N27" i="9"/>
  <c r="M27" i="9"/>
  <c r="L27" i="9"/>
  <c r="K27" i="9"/>
  <c r="I27" i="9"/>
  <c r="G27" i="9"/>
  <c r="F27" i="9"/>
  <c r="D27" i="9"/>
  <c r="B27" i="9"/>
  <c r="A27" i="9"/>
  <c r="S26" i="9"/>
  <c r="R26" i="9"/>
  <c r="Q26" i="9"/>
  <c r="O26" i="9"/>
  <c r="N26" i="9"/>
  <c r="M26" i="9"/>
  <c r="L26" i="9"/>
  <c r="E26" i="9"/>
  <c r="D26" i="9"/>
  <c r="B26" i="9"/>
  <c r="A26" i="9"/>
  <c r="S25" i="9"/>
  <c r="R25" i="9"/>
  <c r="Q25" i="9"/>
  <c r="O25" i="9"/>
  <c r="N25" i="9"/>
  <c r="M25" i="9"/>
  <c r="L25" i="9"/>
  <c r="K25" i="9"/>
  <c r="I25" i="9"/>
  <c r="G25" i="9"/>
  <c r="E25" i="9"/>
  <c r="D25" i="9"/>
  <c r="B25" i="9"/>
  <c r="A25" i="9"/>
  <c r="S24" i="9"/>
  <c r="R24" i="9"/>
  <c r="Q24" i="9"/>
  <c r="O24" i="9"/>
  <c r="N24" i="9"/>
  <c r="M24" i="9"/>
  <c r="L24" i="9"/>
  <c r="D24" i="9"/>
  <c r="B24" i="9"/>
  <c r="A24" i="9"/>
  <c r="S23" i="9"/>
  <c r="R23" i="9"/>
  <c r="Q23" i="9"/>
  <c r="O23" i="9"/>
  <c r="N23" i="9"/>
  <c r="M23" i="9"/>
  <c r="L23" i="9"/>
  <c r="K23" i="9"/>
  <c r="I23" i="9"/>
  <c r="G23" i="9"/>
  <c r="F23" i="9"/>
  <c r="E23" i="9"/>
  <c r="D23" i="9"/>
  <c r="B23" i="9"/>
  <c r="A23" i="9"/>
  <c r="S22" i="9"/>
  <c r="R22" i="9"/>
  <c r="Q22" i="9"/>
  <c r="O22" i="9"/>
  <c r="N22" i="9"/>
  <c r="M22" i="9"/>
  <c r="L22" i="9"/>
  <c r="D22" i="9"/>
  <c r="B22" i="9"/>
  <c r="A22" i="9"/>
  <c r="S21" i="9"/>
  <c r="R21" i="9"/>
  <c r="Q21" i="9"/>
  <c r="O21" i="9"/>
  <c r="N21" i="9"/>
  <c r="M21" i="9"/>
  <c r="L21" i="9"/>
  <c r="D21" i="9"/>
  <c r="B21" i="9"/>
  <c r="A21" i="9"/>
  <c r="S20" i="9"/>
  <c r="R20" i="9"/>
  <c r="Q20" i="9"/>
  <c r="O20" i="9"/>
  <c r="N20" i="9"/>
  <c r="M20" i="9"/>
  <c r="L20" i="9"/>
  <c r="K20" i="9"/>
  <c r="I20" i="9"/>
  <c r="G20" i="9"/>
  <c r="F20" i="9"/>
  <c r="E20" i="9"/>
  <c r="D20" i="9"/>
  <c r="B20" i="9"/>
  <c r="A20" i="9"/>
  <c r="S19" i="9"/>
  <c r="R19" i="9"/>
  <c r="Q19" i="9"/>
  <c r="O19" i="9"/>
  <c r="N19" i="9"/>
  <c r="M19" i="9"/>
  <c r="L19" i="9"/>
  <c r="D19" i="9"/>
  <c r="B19" i="9"/>
  <c r="A19" i="9"/>
  <c r="S18" i="9"/>
  <c r="R18" i="9"/>
  <c r="Q18" i="9"/>
  <c r="O18" i="9"/>
  <c r="N18" i="9"/>
  <c r="M18" i="9"/>
  <c r="L18" i="9"/>
  <c r="K18" i="9"/>
  <c r="I18" i="9"/>
  <c r="G18" i="9"/>
  <c r="F18" i="9"/>
  <c r="E18" i="9"/>
  <c r="D18" i="9"/>
  <c r="B18" i="9"/>
  <c r="A18" i="9"/>
  <c r="S17" i="9"/>
  <c r="R17" i="9"/>
  <c r="Q17" i="9"/>
  <c r="O17" i="9"/>
  <c r="N17" i="9"/>
  <c r="M17" i="9"/>
  <c r="L17" i="9"/>
  <c r="D17" i="9"/>
  <c r="B17" i="9"/>
  <c r="A17" i="9"/>
  <c r="S16" i="9"/>
  <c r="R16" i="9"/>
  <c r="Q16" i="9"/>
  <c r="O16" i="9"/>
  <c r="N16" i="9"/>
  <c r="M16" i="9"/>
  <c r="L16" i="9"/>
  <c r="K16" i="9"/>
  <c r="I16" i="9"/>
  <c r="G16" i="9"/>
  <c r="F16" i="9"/>
  <c r="E16" i="9"/>
  <c r="B16" i="9"/>
  <c r="A16" i="9"/>
  <c r="S15" i="9"/>
  <c r="R15" i="9"/>
  <c r="Q15" i="9"/>
  <c r="O15" i="9"/>
  <c r="N15" i="9"/>
  <c r="M15" i="9"/>
  <c r="L15" i="9"/>
  <c r="K15" i="9"/>
  <c r="I15" i="9"/>
  <c r="G15" i="9"/>
  <c r="F15" i="9"/>
  <c r="E15" i="9"/>
  <c r="D15" i="9"/>
  <c r="B15" i="9"/>
  <c r="A15" i="9"/>
  <c r="S14" i="9"/>
  <c r="R14" i="9"/>
  <c r="Q14" i="9"/>
  <c r="O14" i="9"/>
  <c r="N14" i="9"/>
  <c r="M14" i="9"/>
  <c r="L14" i="9"/>
  <c r="B14" i="9"/>
  <c r="A14" i="9"/>
  <c r="R12" i="9"/>
  <c r="Q12" i="9"/>
  <c r="N12" i="9"/>
  <c r="M12" i="9"/>
  <c r="L12" i="9"/>
  <c r="K12" i="9"/>
  <c r="I12" i="9"/>
  <c r="G12" i="9"/>
  <c r="F12" i="9"/>
  <c r="E12" i="9"/>
  <c r="A12" i="9"/>
  <c r="R11" i="9"/>
  <c r="Q11" i="9"/>
  <c r="L11" i="9"/>
  <c r="K11" i="9"/>
  <c r="I11" i="9"/>
  <c r="G11" i="9"/>
  <c r="E11" i="9"/>
  <c r="R10" i="9"/>
  <c r="L10" i="9"/>
  <c r="K10" i="9"/>
  <c r="I10" i="9"/>
  <c r="G10" i="9"/>
  <c r="E10" i="9"/>
  <c r="A10" i="9"/>
  <c r="R9" i="9"/>
  <c r="L9" i="9"/>
  <c r="K9" i="9"/>
  <c r="I9" i="9"/>
  <c r="G9" i="9"/>
  <c r="F9" i="9"/>
  <c r="E9" i="9"/>
  <c r="A9" i="9"/>
  <c r="R8" i="9"/>
  <c r="Q8" i="9"/>
  <c r="L8" i="9"/>
  <c r="K8" i="9"/>
  <c r="I8" i="9"/>
  <c r="G8" i="9"/>
  <c r="F8" i="9"/>
  <c r="E8" i="9"/>
  <c r="A8" i="9"/>
  <c r="R7" i="9"/>
  <c r="Q7" i="9"/>
  <c r="L7" i="9"/>
  <c r="K7" i="9"/>
  <c r="F7" i="9"/>
  <c r="E7" i="9"/>
  <c r="A7" i="9"/>
  <c r="R6" i="9"/>
  <c r="Q6" i="9"/>
  <c r="L6" i="9"/>
  <c r="K6" i="9"/>
  <c r="F6" i="9"/>
  <c r="E6" i="9"/>
  <c r="A6" i="9"/>
  <c r="R5" i="9"/>
  <c r="Q5" i="9"/>
  <c r="L5" i="9"/>
  <c r="K5" i="9"/>
  <c r="F5" i="9"/>
  <c r="E5" i="9"/>
  <c r="A5" i="9"/>
  <c r="R4" i="9"/>
  <c r="Q4" i="9"/>
  <c r="L4" i="9"/>
  <c r="K4" i="9"/>
  <c r="F4" i="9"/>
  <c r="E4" i="9"/>
  <c r="D4" i="9"/>
  <c r="A4" i="9"/>
  <c r="R3" i="9"/>
  <c r="L3" i="9"/>
  <c r="K3" i="9"/>
  <c r="I3" i="9"/>
  <c r="G3" i="9"/>
  <c r="F3" i="9"/>
  <c r="E3" i="9"/>
  <c r="D3" i="9"/>
  <c r="C3" i="9"/>
  <c r="A3" i="9"/>
  <c r="S2" i="9"/>
  <c r="R2" i="9"/>
  <c r="Q2" i="9"/>
  <c r="L2" i="9"/>
  <c r="K2" i="9"/>
  <c r="I2" i="9"/>
  <c r="G2" i="9"/>
  <c r="F2" i="9"/>
  <c r="C2" i="9"/>
  <c r="A2" i="9"/>
  <c r="K16" i="3"/>
  <c r="F12" i="3"/>
  <c r="F46" i="9" s="1"/>
  <c r="F11" i="3"/>
  <c r="F45" i="9" s="1"/>
  <c r="D62" i="3" l="1"/>
  <c r="E62" i="3"/>
  <c r="D59" i="3"/>
  <c r="D60" i="3"/>
  <c r="E59" i="3"/>
  <c r="E60" i="3"/>
  <c r="D61" i="3"/>
  <c r="D57" i="3"/>
  <c r="E58" i="3"/>
  <c r="E57" i="3"/>
  <c r="E61" i="3"/>
  <c r="K15" i="3"/>
  <c r="K49" i="9" s="1"/>
  <c r="K11" i="3"/>
  <c r="K9" i="3"/>
  <c r="K12" i="3"/>
  <c r="K50" i="9"/>
  <c r="F50" i="9"/>
  <c r="F49" i="9"/>
  <c r="F57" i="3" l="1"/>
  <c r="J50" i="9"/>
  <c r="D12" i="6" l="1"/>
  <c r="B12" i="6"/>
  <c r="E9" i="6" s="1"/>
  <c r="B6" i="6"/>
  <c r="K28" i="9"/>
  <c r="I28" i="9"/>
  <c r="G28" i="9"/>
  <c r="F28" i="9"/>
  <c r="F26" i="9"/>
  <c r="L90" i="1"/>
  <c r="M90" i="1"/>
  <c r="N90" i="1"/>
  <c r="O90" i="1"/>
  <c r="P90" i="1"/>
  <c r="K92" i="1"/>
  <c r="K93" i="1"/>
  <c r="K94" i="1"/>
  <c r="L94" i="1"/>
  <c r="N7" i="1"/>
  <c r="S8" i="9" s="1"/>
  <c r="N10" i="1"/>
  <c r="S11" i="9" s="1"/>
  <c r="N6" i="1"/>
  <c r="S7" i="9" s="1"/>
  <c r="N5" i="1"/>
  <c r="S6" i="9" s="1"/>
  <c r="N4" i="1"/>
  <c r="S5" i="9" s="1"/>
  <c r="N3" i="1"/>
  <c r="S4" i="9" s="1"/>
  <c r="H5" i="2"/>
  <c r="F4" i="2"/>
  <c r="H4" i="2" s="1"/>
  <c r="H12" i="2"/>
  <c r="H10" i="2"/>
  <c r="H9" i="2"/>
  <c r="H8" i="2"/>
  <c r="H6" i="2"/>
  <c r="K10" i="3"/>
  <c r="G26" i="9"/>
  <c r="F12" i="6" l="1"/>
  <c r="E4" i="6"/>
  <c r="I21" i="11"/>
  <c r="B7" i="5"/>
  <c r="D18" i="1"/>
  <c r="H23" i="1"/>
  <c r="P93" i="1" s="1"/>
  <c r="E23" i="1"/>
  <c r="F24" i="9" s="1"/>
  <c r="F23" i="1"/>
  <c r="N93" i="1" s="1"/>
  <c r="G23" i="1"/>
  <c r="I24" i="9" s="1"/>
  <c r="F44" i="9"/>
  <c r="K7" i="3"/>
  <c r="K41" i="9" s="1"/>
  <c r="F41" i="9"/>
  <c r="J40" i="9"/>
  <c r="N2" i="1"/>
  <c r="S3" i="9" s="1"/>
  <c r="Q3" i="9"/>
  <c r="K46" i="9"/>
  <c r="J45" i="9"/>
  <c r="J46" i="9"/>
  <c r="K43" i="9"/>
  <c r="H20" i="1"/>
  <c r="K21" i="9" s="1"/>
  <c r="F11" i="2"/>
  <c r="H11" i="2" s="1"/>
  <c r="D23" i="1"/>
  <c r="E24" i="9" s="1"/>
  <c r="J41" i="9"/>
  <c r="D20" i="1"/>
  <c r="E21" i="9" s="1"/>
  <c r="D16" i="1"/>
  <c r="E20" i="1"/>
  <c r="F21" i="9" s="1"/>
  <c r="F20" i="1"/>
  <c r="G21" i="9" s="1"/>
  <c r="G20" i="1"/>
  <c r="I21" i="9" s="1"/>
  <c r="F16" i="1"/>
  <c r="F18" i="1"/>
  <c r="F9" i="6"/>
  <c r="E10" i="6"/>
  <c r="F10" i="6"/>
  <c r="F8" i="6"/>
  <c r="F2" i="6"/>
  <c r="E3" i="6"/>
  <c r="F4" i="6"/>
  <c r="F3" i="6"/>
  <c r="F28" i="1"/>
  <c r="H13" i="2"/>
  <c r="G19" i="9" l="1"/>
  <c r="F21" i="1"/>
  <c r="D21" i="1"/>
  <c r="E19" i="9"/>
  <c r="K24" i="9"/>
  <c r="G24" i="9"/>
  <c r="F42" i="9"/>
  <c r="J44" i="9"/>
  <c r="K44" i="9"/>
  <c r="N94" i="1"/>
  <c r="G29" i="9"/>
  <c r="K45" i="9"/>
  <c r="N91" i="1"/>
  <c r="G17" i="9"/>
  <c r="N9" i="1"/>
  <c r="S10" i="9" s="1"/>
  <c r="Q10" i="9"/>
  <c r="L91" i="1"/>
  <c r="E17" i="9"/>
  <c r="J43" i="9"/>
  <c r="G8" i="6"/>
  <c r="D29" i="1" l="1"/>
  <c r="E22" i="9"/>
  <c r="N92" i="1"/>
  <c r="G22" i="9"/>
  <c r="G9" i="6"/>
  <c r="G10" i="6" s="1"/>
  <c r="F29" i="1"/>
  <c r="H16" i="1"/>
  <c r="G16" i="1"/>
  <c r="O93" i="1"/>
  <c r="M93" i="1"/>
  <c r="L93" i="1"/>
  <c r="K19" i="9"/>
  <c r="G18" i="1"/>
  <c r="E18" i="1"/>
  <c r="I19" i="9" l="1"/>
  <c r="G21" i="1"/>
  <c r="F19" i="9"/>
  <c r="E21" i="1"/>
  <c r="O91" i="1"/>
  <c r="I17" i="9"/>
  <c r="P91" i="1"/>
  <c r="K17" i="9"/>
  <c r="F30" i="1"/>
  <c r="G31" i="9" s="1"/>
  <c r="G30" i="9"/>
  <c r="F17" i="9"/>
  <c r="H11" i="6"/>
  <c r="H21" i="1"/>
  <c r="H12" i="6" l="1"/>
  <c r="O92" i="1"/>
  <c r="I22" i="9"/>
  <c r="P92" i="1"/>
  <c r="K22" i="9"/>
  <c r="M92" i="1"/>
  <c r="F22" i="9"/>
  <c r="L92" i="1"/>
  <c r="E30" i="9"/>
  <c r="K8" i="3" l="1"/>
  <c r="K42" i="9" s="1"/>
  <c r="J8" i="3"/>
  <c r="J42" i="9" s="1"/>
  <c r="H42" i="9"/>
  <c r="L95" i="1"/>
  <c r="D30" i="1"/>
  <c r="E31" i="9" s="1"/>
  <c r="K26" i="9"/>
  <c r="I26" i="9"/>
  <c r="E28" i="1" l="1"/>
  <c r="G28" i="1"/>
  <c r="H28" i="1"/>
  <c r="P94" i="1" l="1"/>
  <c r="K29" i="9"/>
  <c r="O94" i="1"/>
  <c r="I29" i="9"/>
  <c r="M94" i="1"/>
  <c r="F29" i="9"/>
  <c r="H29" i="1"/>
  <c r="G29" i="1"/>
  <c r="E29" i="1"/>
  <c r="E30" i="1" l="1"/>
  <c r="F31" i="9" s="1"/>
  <c r="F30" i="9"/>
  <c r="G30" i="1"/>
  <c r="I31" i="9" s="1"/>
  <c r="I30" i="9"/>
  <c r="H30" i="1"/>
  <c r="K31" i="9" s="1"/>
  <c r="K30" i="9"/>
  <c r="J47" i="9" l="1"/>
  <c r="K13" i="3"/>
  <c r="F47" i="9"/>
  <c r="F48" i="9"/>
  <c r="K14" i="3" l="1"/>
  <c r="K48" i="9" s="1"/>
  <c r="K47" i="9"/>
  <c r="J48" i="9" l="1"/>
  <c r="F58" i="3" l="1"/>
  <c r="F59" i="3"/>
  <c r="F60" i="3"/>
  <c r="F61" i="3"/>
  <c r="F62" i="3"/>
  <c r="D39" i="9" l="1"/>
  <c r="D6" i="6"/>
  <c r="F6" i="6" s="1"/>
  <c r="G2" i="6" l="1"/>
  <c r="G3" i="6" s="1"/>
  <c r="G4" i="6" s="1"/>
  <c r="H5" i="6" l="1"/>
  <c r="H6" i="6" s="1"/>
  <c r="F6" i="3"/>
  <c r="D38" i="9"/>
  <c r="F40" i="9" l="1"/>
  <c r="K6" i="3"/>
  <c r="K40" i="9" s="1"/>
  <c r="D5" i="16"/>
  <c r="K10" i="16" s="1"/>
  <c r="L8" i="1"/>
  <c r="F39" i="9"/>
  <c r="E56" i="3"/>
  <c r="M10" i="16" l="1"/>
  <c r="K11" i="16" s="1"/>
  <c r="D11" i="16" s="1"/>
  <c r="D10" i="16"/>
  <c r="N8" i="1"/>
  <c r="Q9" i="9"/>
  <c r="K12" i="16" l="1"/>
  <c r="D12" i="16" s="1"/>
  <c r="D14" i="16" s="1"/>
  <c r="D15" i="16" s="1"/>
  <c r="N11" i="1"/>
  <c r="S9" i="9"/>
  <c r="S12" i="9" l="1"/>
  <c r="N95" i="1"/>
  <c r="O95" i="1"/>
  <c r="M95" i="1"/>
  <c r="P95" i="1"/>
  <c r="K14" i="16"/>
  <c r="J5" i="3" l="1"/>
  <c r="J39" i="9" s="1"/>
  <c r="K5" i="3"/>
  <c r="H39" i="9"/>
  <c r="D56" i="3"/>
  <c r="F56" i="3" s="1"/>
  <c r="K17" i="3" l="1"/>
  <c r="K51" i="9" s="1"/>
  <c r="K3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Satzger, Winfried (LfL)</author>
    <author>Weiß, Josef (LfL)</author>
  </authors>
  <commentList>
    <comment ref="K1" authorId="0" shapeId="0" xr:uid="{B1846769-C520-4141-A01B-C13C4D47DBCF}">
      <text>
        <r>
          <rPr>
            <sz val="9"/>
            <color indexed="81"/>
            <rFont val="Segoe UI"/>
            <family val="2"/>
          </rPr>
          <t>Siehe Fußzeile Register 'Hilfe' Nr 4</t>
        </r>
      </text>
    </comment>
    <comment ref="L1" authorId="0" shapeId="0" xr:uid="{DA88E272-03C3-44A4-B63A-2902079BB476}">
      <text>
        <r>
          <rPr>
            <sz val="9"/>
            <color indexed="81"/>
            <rFont val="Segoe UI"/>
            <family val="2"/>
          </rPr>
          <t>Siehe Fußzeile Register 'Hilfe' Nr 4</t>
        </r>
      </text>
    </comment>
    <comment ref="M1" authorId="0" shapeId="0" xr:uid="{84AA0B4D-E7A9-4349-A8D4-63290FC750DF}">
      <text>
        <r>
          <rPr>
            <sz val="9"/>
            <color indexed="81"/>
            <rFont val="Segoe UI"/>
            <family val="2"/>
          </rPr>
          <t>Siehe Fußzeile Register 'Hilfe' Nr 4</t>
        </r>
      </text>
    </comment>
    <comment ref="L2" authorId="0" shapeId="0" xr:uid="{1A35CADE-9B0A-4B1C-B3AF-60C3B819D96E}">
      <text>
        <r>
          <rPr>
            <sz val="9"/>
            <color indexed="81"/>
            <rFont val="Segoe UI"/>
            <family val="2"/>
          </rPr>
          <t>Siehe Fußzeile Register 'Hilfe' Nr 5</t>
        </r>
      </text>
    </comment>
    <comment ref="M2" authorId="0" shapeId="0" xr:uid="{4F4E80FF-0308-482F-9249-C497F4F56F79}">
      <text>
        <r>
          <rPr>
            <sz val="9"/>
            <color indexed="81"/>
            <rFont val="Segoe UI"/>
            <family val="2"/>
          </rPr>
          <t>Siehe Fußzeile Register 'Hilfe' Nr 6</t>
        </r>
      </text>
    </comment>
    <comment ref="H3" authorId="0" shapeId="0" xr:uid="{550E50C7-91E1-4AA0-8C37-D07C46EB9FA3}">
      <text>
        <r>
          <rPr>
            <sz val="9"/>
            <color indexed="81"/>
            <rFont val="Segoe UI"/>
            <family val="2"/>
          </rPr>
          <t>Siehe Fußzeile Register 'Hilfe' Nr 2</t>
        </r>
      </text>
    </comment>
    <comment ref="L3" authorId="0" shapeId="0" xr:uid="{21237346-0898-4E76-88CD-C49932EADE79}">
      <text>
        <r>
          <rPr>
            <sz val="9"/>
            <color indexed="81"/>
            <rFont val="Segoe UI"/>
            <family val="2"/>
          </rPr>
          <t>Siehe Fußzeile Register 'Hilfe' Nr 7</t>
        </r>
      </text>
    </comment>
    <comment ref="M3" authorId="0" shapeId="0" xr:uid="{587B30E4-0681-4A7D-B45F-00BB8BF95771}">
      <text>
        <r>
          <rPr>
            <sz val="9"/>
            <color indexed="81"/>
            <rFont val="Segoe UI"/>
            <family val="2"/>
          </rPr>
          <t>Siehe Fußzeile Register 'Hilfe' Nr 8</t>
        </r>
      </text>
    </comment>
    <comment ref="C4" authorId="0" shapeId="0" xr:uid="{810F4DCE-6561-4F1B-9E8E-24880D24E392}">
      <text>
        <r>
          <rPr>
            <sz val="9"/>
            <color indexed="81"/>
            <rFont val="Segoe UI"/>
            <family val="2"/>
          </rPr>
          <t>Siehe Fußzeile Register 'Hilfe' Nr 1</t>
        </r>
      </text>
    </comment>
    <comment ref="H4" authorId="0" shapeId="0" xr:uid="{9A1F1245-F79A-46D3-BBA8-F943E9BA848F}">
      <text>
        <r>
          <rPr>
            <sz val="9"/>
            <color indexed="81"/>
            <rFont val="Segoe UI"/>
            <family val="2"/>
          </rPr>
          <t>Siehe Fußzeile Register 'Hilfe' Nr 3</t>
        </r>
      </text>
    </comment>
    <comment ref="L4" authorId="0" shapeId="0" xr:uid="{6C8BF038-1731-4BF9-8E9E-8A2FBC25F316}">
      <text>
        <r>
          <rPr>
            <sz val="9"/>
            <color indexed="81"/>
            <rFont val="Segoe UI"/>
            <family val="2"/>
          </rPr>
          <t>Siehe Fußzeile Register 'Hilfe' Nr 9</t>
        </r>
      </text>
    </comment>
    <comment ref="M4" authorId="0" shapeId="0" xr:uid="{8D8581E6-9502-412C-8185-C45DA43C0073}">
      <text>
        <r>
          <rPr>
            <sz val="9"/>
            <color indexed="81"/>
            <rFont val="Segoe UI"/>
            <family val="2"/>
          </rPr>
          <t>Siehe Fußzeile Register 'Hilfe' Nr 10</t>
        </r>
      </text>
    </comment>
    <comment ref="L5" authorId="0" shapeId="0" xr:uid="{6BBCC090-8072-43E5-9EC3-AB7A934C1240}">
      <text>
        <r>
          <rPr>
            <sz val="9"/>
            <color indexed="81"/>
            <rFont val="Segoe UI"/>
            <family val="2"/>
          </rPr>
          <t>Siehe Fußzeile Register 'Hilfe' Nr 11</t>
        </r>
      </text>
    </comment>
    <comment ref="M5" authorId="0" shapeId="0" xr:uid="{BD640A1B-8082-45A8-8204-8AA9B4635F92}">
      <text>
        <r>
          <rPr>
            <sz val="9"/>
            <color indexed="81"/>
            <rFont val="Segoe UI"/>
            <family val="2"/>
          </rPr>
          <t>Siehe Fußzeile Register 'Hilfe' Nr 12</t>
        </r>
      </text>
    </comment>
    <comment ref="L6" authorId="0" shapeId="0" xr:uid="{609BB434-24B9-4D5B-B9AC-4949B1C4E6DC}">
      <text>
        <r>
          <rPr>
            <sz val="9"/>
            <color indexed="81"/>
            <rFont val="Segoe UI"/>
            <family val="2"/>
          </rPr>
          <t>Siehe Fußzeile Register 'Hilfe' Nr 13</t>
        </r>
      </text>
    </comment>
    <comment ref="M6" authorId="0" shapeId="0" xr:uid="{B13B8DAE-F5A1-4FF8-AD62-D5C91111DD02}">
      <text>
        <r>
          <rPr>
            <sz val="9"/>
            <color indexed="81"/>
            <rFont val="Segoe UI"/>
            <family val="2"/>
          </rPr>
          <t>Siehe Fußzeile Register 'Hilfe' Nr 14</t>
        </r>
      </text>
    </comment>
    <comment ref="H7" authorId="1" shapeId="0" xr:uid="{56CE96B7-B4D5-42E0-B96A-7842320BD57F}">
      <text>
        <r>
          <rPr>
            <sz val="9"/>
            <color indexed="81"/>
            <rFont val="Segoe UI"/>
            <family val="2"/>
          </rPr>
          <t>Format: xxxx</t>
        </r>
      </text>
    </comment>
    <comment ref="L7" authorId="0" shapeId="0" xr:uid="{CDF3FF56-A112-4D96-A45C-6CB9DE92E010}">
      <text>
        <r>
          <rPr>
            <sz val="9"/>
            <color indexed="81"/>
            <rFont val="Segoe UI"/>
            <family val="2"/>
          </rPr>
          <t>Siehe Fußzeile Register 'Hilfe' Nr 15</t>
        </r>
      </text>
    </comment>
    <comment ref="M7" authorId="0" shapeId="0" xr:uid="{B0EB072C-9DB8-4493-93DC-D600EF67AD2D}">
      <text>
        <r>
          <rPr>
            <sz val="9"/>
            <color indexed="81"/>
            <rFont val="Segoe UI"/>
            <family val="2"/>
          </rPr>
          <t>Siehe Fußzeile Register 'Hilfe' Nr 16</t>
        </r>
      </text>
    </comment>
    <comment ref="L8" authorId="0" shapeId="0" xr:uid="{ABB6DB29-CC08-45B0-91BC-FCA67BF1CF0A}">
      <text>
        <r>
          <rPr>
            <sz val="9"/>
            <color indexed="81"/>
            <rFont val="Segoe UI"/>
            <family val="2"/>
          </rPr>
          <t>Siehe Fußzeile Register 'Hilfe' Nr 17</t>
        </r>
      </text>
    </comment>
    <comment ref="M8" authorId="0" shapeId="0" xr:uid="{5F051E27-B837-413D-86B5-D2806267825C}">
      <text>
        <r>
          <rPr>
            <sz val="9"/>
            <color indexed="81"/>
            <rFont val="Segoe UI"/>
            <family val="2"/>
          </rPr>
          <t>Siehe Fußzeile Register 'Hilfe' Nr 18</t>
        </r>
      </text>
    </comment>
    <comment ref="L9" authorId="0" shapeId="0" xr:uid="{ED969FB1-D116-45A8-A5FB-E101092949D0}">
      <text>
        <r>
          <rPr>
            <sz val="9"/>
            <color indexed="81"/>
            <rFont val="Segoe UI"/>
            <family val="2"/>
          </rPr>
          <t>Siehe Fußzeile Register 'Hilfe' Nr 19</t>
        </r>
      </text>
    </comment>
    <comment ref="M9" authorId="0" shapeId="0" xr:uid="{6C35D9BE-4A26-4293-855E-017498E17D20}">
      <text>
        <r>
          <rPr>
            <sz val="9"/>
            <color indexed="81"/>
            <rFont val="Segoe UI"/>
            <family val="2"/>
          </rPr>
          <t>Siehe Fußzeile Register 'Hilfe' Nr 20</t>
        </r>
      </text>
    </comment>
    <comment ref="L10" authorId="0" shapeId="0" xr:uid="{7522CE5F-02CD-420D-B48B-20C2A5084F93}">
      <text>
        <r>
          <rPr>
            <sz val="9"/>
            <color indexed="81"/>
            <rFont val="Segoe UI"/>
            <family val="2"/>
          </rPr>
          <t>Siehe Fußzeile Register 'Hilfe' Nr 21</t>
        </r>
      </text>
    </comment>
    <comment ref="M10" authorId="0" shapeId="0" xr:uid="{68D2FC21-8E47-475F-8F3F-D336C4F3017F}">
      <text>
        <r>
          <rPr>
            <sz val="9"/>
            <color indexed="81"/>
            <rFont val="Segoe UI"/>
            <family val="2"/>
          </rPr>
          <t>Siehe Fußzeile Register 'Hilfe' Nr 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Satzger, Winfried (LfL)</author>
  </authors>
  <commentList>
    <comment ref="F5" authorId="0" shapeId="0" xr:uid="{D22C33DE-4660-40E0-9DC0-0C9364530B0B}">
      <text>
        <r>
          <rPr>
            <sz val="9"/>
            <color indexed="81"/>
            <rFont val="Segoe UI"/>
            <family val="2"/>
          </rPr>
          <t>Siehe Fußzeile Register 'Hilfe' Nr 40</t>
        </r>
      </text>
    </comment>
    <comment ref="I5" authorId="0" shapeId="0" xr:uid="{E8D74E90-B98C-47C9-AF0D-10F757A0DF4D}">
      <text>
        <r>
          <rPr>
            <sz val="9"/>
            <color indexed="81"/>
            <rFont val="Segoe UI"/>
            <family val="2"/>
          </rPr>
          <t>Siehe Fußzeile Register 'Hilfe' Nr 41</t>
        </r>
      </text>
    </comment>
    <comment ref="F6" authorId="0" shapeId="0" xr:uid="{926CE11E-3593-4DDC-97C2-8CDF0D5291CC}">
      <text>
        <r>
          <rPr>
            <sz val="9"/>
            <color indexed="81"/>
            <rFont val="Segoe UI"/>
            <family val="2"/>
          </rPr>
          <t>Siehe Fußzeile Register 'Hilfe' Nr 42</t>
        </r>
      </text>
    </comment>
    <comment ref="I6" authorId="0" shapeId="0" xr:uid="{5ED3F251-8A3D-46EC-B31B-46611314CFE5}">
      <text>
        <r>
          <rPr>
            <sz val="9"/>
            <color indexed="81"/>
            <rFont val="Segoe UI"/>
            <family val="2"/>
          </rPr>
          <t>Siehe Fußzeile Register 'Hilfe' Nr 43</t>
        </r>
      </text>
    </comment>
    <comment ref="F7" authorId="0" shapeId="0" xr:uid="{F2D3CB40-B68D-4B97-A490-0B873FC20A33}">
      <text>
        <r>
          <rPr>
            <sz val="9"/>
            <color indexed="81"/>
            <rFont val="Segoe UI"/>
            <family val="2"/>
          </rPr>
          <t>Siehe Fußzeile Register 'Hilfe' Nr 44</t>
        </r>
      </text>
    </comment>
    <comment ref="I7" authorId="0" shapeId="0" xr:uid="{3A5F6A77-CA19-4EFF-8AC1-D47DCACB5A36}">
      <text>
        <r>
          <rPr>
            <sz val="9"/>
            <color indexed="81"/>
            <rFont val="Segoe UI"/>
            <family val="2"/>
          </rPr>
          <t>Siehe Fußzeile Register 'Hilfe' Nr 45</t>
        </r>
      </text>
    </comment>
    <comment ref="F8" authorId="0" shapeId="0" xr:uid="{3B476F49-8140-4969-A65B-3B2279C43008}">
      <text>
        <r>
          <rPr>
            <sz val="9"/>
            <color indexed="81"/>
            <rFont val="Segoe UI"/>
            <family val="2"/>
          </rPr>
          <t>Siehe Fußzeile Register 'Hilfe' Nr 46</t>
        </r>
      </text>
    </comment>
    <comment ref="I8" authorId="0" shapeId="0" xr:uid="{895FA55C-873A-4805-B999-24099B0BD72A}">
      <text>
        <r>
          <rPr>
            <sz val="9"/>
            <color indexed="81"/>
            <rFont val="Segoe UI"/>
            <family val="2"/>
          </rPr>
          <t>Siehe Fußzeile Register 'Hilfe' Nr 47</t>
        </r>
      </text>
    </comment>
    <comment ref="F9" authorId="0" shapeId="0" xr:uid="{BF0F32D0-9A91-47E5-A246-B7374E6F6749}">
      <text>
        <r>
          <rPr>
            <sz val="9"/>
            <color indexed="81"/>
            <rFont val="Segoe UI"/>
            <family val="2"/>
          </rPr>
          <t>Siehe Fußzeile Register 'Hilfe' Nr 48</t>
        </r>
      </text>
    </comment>
    <comment ref="I9" authorId="0" shapeId="0" xr:uid="{7BE17990-B3D9-4601-A264-1B3F8A61ACF1}">
      <text>
        <r>
          <rPr>
            <sz val="9"/>
            <color indexed="81"/>
            <rFont val="Segoe UI"/>
            <family val="2"/>
          </rPr>
          <t>Siehe Fußzeile Register 'Hilfe' Nr 49</t>
        </r>
      </text>
    </comment>
    <comment ref="F10" authorId="0" shapeId="0" xr:uid="{E5D7127B-8A58-4A49-9F6A-F3A4AA1DBD9A}">
      <text>
        <r>
          <rPr>
            <sz val="9"/>
            <color indexed="81"/>
            <rFont val="Segoe UI"/>
            <family val="2"/>
          </rPr>
          <t>Siehe Fußzeile Register 'Hilfe' Nr 50</t>
        </r>
      </text>
    </comment>
    <comment ref="I10" authorId="0" shapeId="0" xr:uid="{22675211-BAF6-4A7A-B95F-1D5C2CBF3778}">
      <text>
        <r>
          <rPr>
            <sz val="9"/>
            <color indexed="81"/>
            <rFont val="Segoe UI"/>
            <family val="2"/>
          </rPr>
          <t>Siehe Fußzeile Register 'Hilfe' Nr 51</t>
        </r>
      </text>
    </comment>
    <comment ref="F11" authorId="0" shapeId="0" xr:uid="{6770E11E-416A-40F3-886F-2FFAF4DAAF16}">
      <text>
        <r>
          <rPr>
            <sz val="9"/>
            <color indexed="81"/>
            <rFont val="Segoe UI"/>
            <family val="2"/>
          </rPr>
          <t>Siehe Fußzeile Register 'Hilfe' Nr 52</t>
        </r>
      </text>
    </comment>
    <comment ref="I11" authorId="0" shapeId="0" xr:uid="{836345E1-02DC-4098-928C-B23AECDFFE2D}">
      <text>
        <r>
          <rPr>
            <sz val="9"/>
            <color indexed="81"/>
            <rFont val="Segoe UI"/>
            <family val="2"/>
          </rPr>
          <t>Siehe Fußzeile Register 'Hilfe' Nr 53</t>
        </r>
      </text>
    </comment>
    <comment ref="F12" authorId="0" shapeId="0" xr:uid="{72E8AC75-B195-4BD7-A2F2-6C42B4C683BC}">
      <text>
        <r>
          <rPr>
            <sz val="9"/>
            <color indexed="81"/>
            <rFont val="Segoe UI"/>
            <family val="2"/>
          </rPr>
          <t>Siehe Fußzeile Register 'Hilfe' Nr 54</t>
        </r>
      </text>
    </comment>
    <comment ref="I12" authorId="0" shapeId="0" xr:uid="{BAFE9A2F-510E-423B-9139-6DCFBA2D5BCE}">
      <text>
        <r>
          <rPr>
            <sz val="9"/>
            <color indexed="81"/>
            <rFont val="Segoe UI"/>
            <family val="2"/>
          </rPr>
          <t>Siehe Fußzeile Register 'Hilfe' Nr 55</t>
        </r>
      </text>
    </comment>
    <comment ref="F13" authorId="0" shapeId="0" xr:uid="{322C3D53-0A51-4CEE-9ADF-7DB1A373CF89}">
      <text>
        <r>
          <rPr>
            <sz val="9"/>
            <color indexed="81"/>
            <rFont val="Segoe UI"/>
            <family val="2"/>
          </rPr>
          <t>Siehe Fußzeile Register 'Hilfe' Nr 56</t>
        </r>
      </text>
    </comment>
    <comment ref="I13" authorId="0" shapeId="0" xr:uid="{0EFA52E8-F1AA-4FEA-B76C-9C921379BB88}">
      <text>
        <r>
          <rPr>
            <sz val="9"/>
            <color indexed="81"/>
            <rFont val="Segoe UI"/>
            <family val="2"/>
          </rPr>
          <t>Siehe Fußzeile Register 'Hilfe' Nr 57</t>
        </r>
      </text>
    </comment>
    <comment ref="F14" authorId="0" shapeId="0" xr:uid="{2A40F576-C4BD-454B-89B4-00DD13A75197}">
      <text>
        <r>
          <rPr>
            <sz val="9"/>
            <color indexed="81"/>
            <rFont val="Segoe UI"/>
            <family val="2"/>
          </rPr>
          <t>Siehe Fußzeile Register 'Hilfe' Nr 56</t>
        </r>
      </text>
    </comment>
    <comment ref="I14" authorId="0" shapeId="0" xr:uid="{7409B7C9-A7AA-4513-A3AD-5B7EF3DF5D2B}">
      <text>
        <r>
          <rPr>
            <sz val="9"/>
            <color indexed="81"/>
            <rFont val="Segoe UI"/>
            <family val="2"/>
          </rPr>
          <t>Siehe Fußzeile Register 'Hilfe' Nr 57</t>
        </r>
      </text>
    </comment>
    <comment ref="F15" authorId="0" shapeId="0" xr:uid="{5FE80E86-7648-4BB9-809F-304EBCF161BF}">
      <text>
        <r>
          <rPr>
            <sz val="9"/>
            <color indexed="81"/>
            <rFont val="Segoe UI"/>
            <family val="2"/>
          </rPr>
          <t>Siehe Fußzeile Register 'Hilfe' Nr 56</t>
        </r>
      </text>
    </comment>
    <comment ref="I15" authorId="0" shapeId="0" xr:uid="{8F995192-7B51-49BA-9279-913DD788B0EC}">
      <text>
        <r>
          <rPr>
            <sz val="9"/>
            <color indexed="81"/>
            <rFont val="Segoe UI"/>
            <family val="2"/>
          </rPr>
          <t>Siehe Fußzeile Register 'Hilfe' Nr 57</t>
        </r>
      </text>
    </comment>
    <comment ref="F16" authorId="0" shapeId="0" xr:uid="{6D483964-64CE-4285-A925-3E94C7A7EC1F}">
      <text>
        <r>
          <rPr>
            <sz val="9"/>
            <color indexed="81"/>
            <rFont val="Segoe UI"/>
            <family val="2"/>
          </rPr>
          <t>Siehe Fußzeile Register 'Hilfe' Nr 58</t>
        </r>
      </text>
    </comment>
    <comment ref="I16" authorId="0" shapeId="0" xr:uid="{EF58099B-A909-4B93-BA1A-63C8550570AA}">
      <text>
        <r>
          <rPr>
            <sz val="9"/>
            <color indexed="81"/>
            <rFont val="Segoe UI"/>
            <family val="2"/>
          </rPr>
          <t>Siehe Fußzeile Register 'Hilfe' Nr 59</t>
        </r>
      </text>
    </comment>
  </commentList>
</comments>
</file>

<file path=xl/sharedStrings.xml><?xml version="1.0" encoding="utf-8"?>
<sst xmlns="http://schemas.openxmlformats.org/spreadsheetml/2006/main" count="1398" uniqueCount="348">
  <si>
    <t>Anzahl Mutterkühe:</t>
  </si>
  <si>
    <t>€/ha</t>
  </si>
  <si>
    <t>€/Betr</t>
  </si>
  <si>
    <t>€/Tier</t>
  </si>
  <si>
    <t>in €/ha</t>
  </si>
  <si>
    <t>1a</t>
  </si>
  <si>
    <t>ha AL</t>
  </si>
  <si>
    <t>1d</t>
  </si>
  <si>
    <t xml:space="preserve">(2)    Vielfältige Kulturen im Ackerbau </t>
  </si>
  <si>
    <t>(3)    Agroforstsysteme auf AL und DGL</t>
  </si>
  <si>
    <t>(4)    Extensivierung DGL insges.</t>
  </si>
  <si>
    <t>ha DGL</t>
  </si>
  <si>
    <t>(5)    4-Kennarten DGL</t>
  </si>
  <si>
    <t>Zahlung für Mutterkühe</t>
  </si>
  <si>
    <t>Zahlung für Mutterschafe und -ziegen</t>
  </si>
  <si>
    <t>Summen aus Inanspruchnahme der ÖR-Maßnahmen</t>
  </si>
  <si>
    <t>Zahlung</t>
  </si>
  <si>
    <t>GLÖZ 8</t>
  </si>
  <si>
    <t xml:space="preserve">Summe Kosten für Erfüllung der Konditionalität </t>
  </si>
  <si>
    <t>Kosten € je ha</t>
  </si>
  <si>
    <t>Kosten € je Betrieb</t>
  </si>
  <si>
    <t>Erhalt von Dauergrünland</t>
  </si>
  <si>
    <t>Schutz von Feuchtgebieten und Mooren</t>
  </si>
  <si>
    <t>Pufferstreifen an Gewässerläufen</t>
  </si>
  <si>
    <t>Mindestbodenbedeckung</t>
  </si>
  <si>
    <t>Fruchtwechsel</t>
  </si>
  <si>
    <t>Brache (4% des AL)</t>
  </si>
  <si>
    <t>Dauergrünland in Natura-2000-Gebieten</t>
  </si>
  <si>
    <t>GLÖZ 1</t>
  </si>
  <si>
    <t>GLÖZ 2</t>
  </si>
  <si>
    <t>GLÖZ 3</t>
  </si>
  <si>
    <t>GLÖZ 4</t>
  </si>
  <si>
    <t>GLÖZ 5</t>
  </si>
  <si>
    <t>GLÖZ 6</t>
  </si>
  <si>
    <t>GLÖZ 7</t>
  </si>
  <si>
    <t>GLÖZ 9</t>
  </si>
  <si>
    <t>ha</t>
  </si>
  <si>
    <t xml:space="preserve">Kosten für Erfüllung der Konditionalität </t>
  </si>
  <si>
    <t>Summe</t>
  </si>
  <si>
    <t>GLÖZ 6    Mindestbodenbedeckung</t>
  </si>
  <si>
    <t>GLÖZ 9    Dauergrünland in Natura-2000-Gebieten</t>
  </si>
  <si>
    <t>Anzahl Mutterschafe/-ziegen</t>
  </si>
  <si>
    <t>Umverteilungseinkommensstützung</t>
  </si>
  <si>
    <t>Kosten/ha (€)</t>
  </si>
  <si>
    <t>Kosten ges. (€)</t>
  </si>
  <si>
    <t>Grundstützung</t>
  </si>
  <si>
    <t>mind. 6 Tiere, mind. 10 Monate alt</t>
  </si>
  <si>
    <t>Summe Direktzahlungen abzgl. Kosten Konditionalität</t>
  </si>
  <si>
    <t>GLÖZ 1    Erhaltung von Dauergrünland</t>
  </si>
  <si>
    <t>GLÖZ 2    Schutz von Feuchtgebieten und Torfflächen</t>
  </si>
  <si>
    <t>GLÖZ 3    Verbot des Abbrennens von Stoppelfeldern</t>
  </si>
  <si>
    <t>GLÖZ 4    Pufferstreifen entlang von Wasserläufen</t>
  </si>
  <si>
    <t>GLÖZ 7    Fruchtwechsel auf Ackerland</t>
  </si>
  <si>
    <t>GLÖZ 5    Bodenschädigung und -erosion</t>
  </si>
  <si>
    <t>Eco-scemes</t>
  </si>
  <si>
    <t>Stufe 1</t>
  </si>
  <si>
    <t>Stufe 2</t>
  </si>
  <si>
    <t>Stufe 3</t>
  </si>
  <si>
    <t>&lt;=1%</t>
  </si>
  <si>
    <t>&gt;1% und &lt;=2%</t>
  </si>
  <si>
    <t>&gt;2% und &lt;= 6%</t>
  </si>
  <si>
    <t>Einheit</t>
  </si>
  <si>
    <t>&gt;=0,1 ha</t>
  </si>
  <si>
    <t>%</t>
  </si>
  <si>
    <t>&lt;=</t>
  </si>
  <si>
    <t>&gt;</t>
  </si>
  <si>
    <t>Überschuss</t>
  </si>
  <si>
    <t>€ gesamt</t>
  </si>
  <si>
    <t>ja</t>
  </si>
  <si>
    <t>nein</t>
  </si>
  <si>
    <t>1. Januar bis 31. August
a) Sommergetreide, einschließlich Mais,
b) Leguminosen, einschließlich Gemenge, außer Ackerfutter,
c) Sommer-Ölsaaten,
d) Hackfrüchte,
e) Feldgemüse</t>
  </si>
  <si>
    <t>1. Januar bis 15. November</t>
  </si>
  <si>
    <t>1. Januar bis 15. November
Dieser Zeitraum endet mit dem Zeitpunkt der letzten Ernte im Antragsjahr, sofern nach der Ernte im Antragsjahr eine Bodenbearbeitung zur Vorbereitung des Anbaus einer Folgekul-tur erfolgt, jedoch frühestens mit dem 31. August.</t>
  </si>
  <si>
    <t>1a  -  Aufstockung nichtproduktives AL</t>
  </si>
  <si>
    <t>1c  -  Blühflächen/-streifen auf DK-Fläche</t>
  </si>
  <si>
    <t>(6) PSM-Verzicht</t>
  </si>
  <si>
    <t>auf Sommerungen</t>
  </si>
  <si>
    <t>auf Ackerfutter</t>
  </si>
  <si>
    <t>auf Dauerkulturen</t>
  </si>
  <si>
    <t>% AL</t>
  </si>
  <si>
    <t>% DGL</t>
  </si>
  <si>
    <t>Zahlung (€)</t>
  </si>
  <si>
    <t>Kostenansatz (€)</t>
  </si>
  <si>
    <t>Überschuss (€)</t>
  </si>
  <si>
    <t>Biodiversität</t>
  </si>
  <si>
    <t xml:space="preserve">Vielfältige Kulturen im Ackerbau </t>
  </si>
  <si>
    <t>Agroforstsysteme auf AL und DGL</t>
  </si>
  <si>
    <t>Extensivierung DGL insges.</t>
  </si>
  <si>
    <t>4-Kennarten DGL</t>
  </si>
  <si>
    <t>PSM-Verzicht</t>
  </si>
  <si>
    <t>Schutzgebietsbonus Natura 2000</t>
  </si>
  <si>
    <t>Kosten</t>
  </si>
  <si>
    <t>Bayerische Landesanstalt für Landwirtschaft</t>
  </si>
  <si>
    <t>Wichtig:</t>
  </si>
  <si>
    <t>1b</t>
  </si>
  <si>
    <t>Jahre</t>
  </si>
  <si>
    <t>+ Kosten für Mulchen</t>
  </si>
  <si>
    <t xml:space="preserve">  Entgangener Deckungsbeitrag</t>
  </si>
  <si>
    <t>/ Nutzungsdauer</t>
  </si>
  <si>
    <t xml:space="preserve">  Etablierungskosten</t>
  </si>
  <si>
    <t>Kosten für Erfüllung der Konditionalitäten</t>
  </si>
  <si>
    <t>Ökolandwirt</t>
  </si>
  <si>
    <t>gekoppelte Einkommensstützung</t>
  </si>
  <si>
    <t>Summe Einkommensstützung</t>
  </si>
  <si>
    <t>LE u. Pufferstreifen auf AL (ha)</t>
  </si>
  <si>
    <t>Der Prämienrechner besteht aus den Teilen "Direktzahlungen mit den Konditionalitäten" und den "Ökoregelungen" unter Berücksichtigung von Kostenansätzen.</t>
  </si>
  <si>
    <t>= Kosten gesamt</t>
  </si>
  <si>
    <t>Die stillzulegende Fläche umfasst 4% des Ackerlandes ohne die Fläche für Landschaftselemente und Pufferstreifen auf Ackerland. Kein Ackerland muss stillgelegt werden,  wenn entweder das Ackerland maximal 10 ha oder gleichzeitig die LF maximal 50 ha und der Grünlandanteil mindestens 75% umfasst.</t>
  </si>
  <si>
    <t>Die notwendige Fläche für den Fruchtwechsel ist der Umfang des Ackerlandes ohne Landschaftselemente und Pufferstreifen auf Ackerland. Kein Fruchtwechsel gemäß GLÖZ 7 ist notwendig, wenn es sich um einen Ökobetrieb handelt oder wenn gleichzeitig die LF maximal 50 ha und der Grünlandanteil mindestens 75% umfasst.</t>
  </si>
  <si>
    <t>Fruchtwechsel_Konditionalitäten</t>
  </si>
  <si>
    <t>DG</t>
  </si>
  <si>
    <t>AL</t>
  </si>
  <si>
    <t>DK</t>
  </si>
  <si>
    <t>LF</t>
  </si>
  <si>
    <t>LE</t>
  </si>
  <si>
    <t>ZF (eh schon, nicht wg. Fruchtwechsel)</t>
  </si>
  <si>
    <t>öko</t>
  </si>
  <si>
    <t>Ja=1/nein=0</t>
  </si>
  <si>
    <t>Anteil Sommerungen</t>
  </si>
  <si>
    <t>(AL-LE)</t>
  </si>
  <si>
    <t>Kosten Zwischenfrucht</t>
  </si>
  <si>
    <t xml:space="preserve"> EUR /ha</t>
  </si>
  <si>
    <t>Formel Fläche auf der Fruchtwechsel Kosten verursacht:</t>
  </si>
  <si>
    <t>Formel Kosten  ganzj. Bodenbedeckung:</t>
  </si>
  <si>
    <t>EUR/ha</t>
  </si>
  <si>
    <t>Kein Fruchtwechsel gemäß GLÖZ 7 ist notwendig, wenn es sich um einen Ökobetrieb handelt oder wenn gleichzeitig die LF maximal 50 ha und der Grünlandanteil mindestens 75% umfasst.</t>
  </si>
  <si>
    <t>v</t>
  </si>
  <si>
    <t>=</t>
  </si>
  <si>
    <t>)</t>
  </si>
  <si>
    <t>+</t>
  </si>
  <si>
    <t>Formel</t>
  </si>
  <si>
    <t>Zeile</t>
  </si>
  <si>
    <t>Spalte</t>
  </si>
  <si>
    <t>n</t>
  </si>
  <si>
    <t>Fenster</t>
  </si>
  <si>
    <t>Bezugszelle für Fenster "Sonst"</t>
  </si>
  <si>
    <t>_____________________________________________________________________________________________________</t>
  </si>
  <si>
    <t>IDB</t>
  </si>
  <si>
    <t>b</t>
  </si>
  <si>
    <t>Kosten gesamt</t>
  </si>
  <si>
    <t>Kosten für Mulchen (€/ha)</t>
  </si>
  <si>
    <t>Kosten gesamt (€/ha)</t>
  </si>
  <si>
    <t>F_FB</t>
  </si>
  <si>
    <t>Z_FB</t>
  </si>
  <si>
    <t>S_FB</t>
  </si>
  <si>
    <t>v=visible</t>
  </si>
  <si>
    <t>e=Ergebnis in Formular</t>
  </si>
  <si>
    <t>b=Berechnungszelle</t>
  </si>
  <si>
    <t>e</t>
  </si>
  <si>
    <t>Ackerland (AL) (ha)</t>
  </si>
  <si>
    <t>Dauergrünland (DG) (ha)</t>
  </si>
  <si>
    <t>LF (ha)</t>
  </si>
  <si>
    <t>Beschreibung</t>
  </si>
  <si>
    <t>Mindestumfang Brache (ha)</t>
  </si>
  <si>
    <t>Entgangener Deckungsbeitrag (€/ha)</t>
  </si>
  <si>
    <t>Formel 4</t>
  </si>
  <si>
    <t>Formel 5</t>
  </si>
  <si>
    <t>Formel 6</t>
  </si>
  <si>
    <t>Formel 3</t>
  </si>
  <si>
    <t>Nutzungsdauer</t>
  </si>
  <si>
    <t>/</t>
  </si>
  <si>
    <t>Etablierungskosten</t>
  </si>
  <si>
    <t>Fläche - GLÖZ 8    Brache (4% des AL)</t>
  </si>
  <si>
    <t>Kosten - GLÖZ 8    Brache (4% des AL)</t>
  </si>
  <si>
    <t>Fläche</t>
  </si>
  <si>
    <t>Formel 1</t>
  </si>
  <si>
    <t>Formel 2</t>
  </si>
  <si>
    <t>Formel 7</t>
  </si>
  <si>
    <t>Formel 8</t>
  </si>
  <si>
    <t>Formel 9</t>
  </si>
  <si>
    <t>Formel 10</t>
  </si>
  <si>
    <t>Formel 11</t>
  </si>
  <si>
    <t>Formel 15</t>
  </si>
  <si>
    <t>Formel 14</t>
  </si>
  <si>
    <t>Formel 13</t>
  </si>
  <si>
    <t>Formel 12</t>
  </si>
  <si>
    <t>Kennzahl 12</t>
  </si>
  <si>
    <t>Spalte (beginn Formel)</t>
  </si>
  <si>
    <t>Zeile (Beginn Formel)</t>
  </si>
  <si>
    <t>Fenster (Formel)</t>
  </si>
  <si>
    <t>Formel-Nr</t>
  </si>
  <si>
    <t>Grüne Zellen: Hier können die betriebsindividuellen Werte für die Berechnung der Zahlungen und der ggf. entstehenden Kosten eingetragen werden.</t>
  </si>
  <si>
    <t>GLÖZ 9: ha LF des Betriebes in Schutzgebieten</t>
  </si>
  <si>
    <t>Gras- und Grünfutterpflanzen + Brachen + Leguminosen (ha)</t>
  </si>
  <si>
    <t>Ackerland ohne Fruchtwechsel (ha)</t>
  </si>
  <si>
    <t>Mindestumfang Fruchtwechsel auf AL (ha)</t>
  </si>
  <si>
    <t>GLÖZ 1: i.d.R. entstehen im Vergleich zu 2021 keine zusätzlichen Kosten</t>
  </si>
  <si>
    <t>GLÖZ 3: ist in Bayern nicht üblich, i.d.R. entstehen im Vergleich zu 2021 keine zusätzlichen Kosten</t>
  </si>
  <si>
    <t>GLÖZ 2: i.d.R. entstehen im Vergleich zu 2021 keine zusätzlichen Kosten, lediglich ein Grünlandumbruch zur Grasnarbenerneuerung ist nicht mehr möglich. Sollte dies tatsächlich notwendig sein, sind hier die Kosten der Ertragsnachteile (z. B. bewertet mit dem Substitutions- bzw. Veredelungswert) abzügl. der eingesparten Kosten der Grünlanderneuerung anzusetzen.</t>
  </si>
  <si>
    <t>GLÖZ 5: i.d.R. entstehen im Vergleich zu 2021 keine zusätzlichen Kosten</t>
  </si>
  <si>
    <t xml:space="preserve">GLÖZ 9: i.d.R. entstehen im Vergleich zu 2021 keine zusätzlichen Kosten, lediglich ein Grünlandumbruch zur Grasnarbenerneuerung ist nicht mehr möglich. Sollte dies tatsächlich notwendig sein, sind hier die Kosten der Ertragsnachteile (z. B. Bewertet mit dem Substitutions- bzw. Veredelungswert) abzügl. der eingesparten Kosten der Grünlanderneuerung anzusetzen. </t>
  </si>
  <si>
    <t>Nur soweit die GLÖZ-Vorschriften ab 2023 über die 2021 geltenden hinausgehen!</t>
  </si>
  <si>
    <t>Die Kosten müssen betriebsindividuell festgelegt werden. Bei der Stilllegung von AL ist der entgangene Deckungsbeitrag (zu berechnen z.B. mit dem Internet-DB) als Kosten anzusetzen. Dabei wird (solange pflanzenbaulich möglich) der Anbau der Kulturen mit dem niedrigsten Deckungsbeitrag eingeschränkt.</t>
  </si>
  <si>
    <t>Die Kosten müssen betriebsindividuell festgelegt werden. Maßgeblich ist der Unterschied des derzeitigen Fruchtfolgedeckungsbeitrags und des Fruchtfolgedeckungsbeitrags bei „vielfälter Fruchtfolge“. I.d.R. liegen die Kosten nur bei extensiven Fruchtfolgen unterhalb der Zahlung.</t>
  </si>
  <si>
    <t xml:space="preserve">Die Kosten müssen betriebsindividuell festgelegt werden. Die Kosten je ha können z.B. mit dem Internet-DB bestimmt werden: Vergleich der Kosten und Erträge (z.B. in MJ NEL) einer Wiese mit betriebsüblicher Intensität und des Altgrasstreifens. Die Kosten des Altgrasstreifens ergeben sich aus dem bewerteten Futterertragsrückgang (meistens wird dieser durch KF ausgeglichen werden können, da i.d.R. nur ein geringer Flächenanteil betroffen sein wird, so dass eine Erhöhung des KF-Anteils in der Ration ernährungsphysiologisch möglich sein müsste) abzüglich der eingesparten Kosten bei der Grünlandbewirtschaftung. </t>
  </si>
  <si>
    <t>Die Kosten müssen betriebsindividuell festgelegt werden.</t>
  </si>
  <si>
    <t>Die Kosten müssen betriebsindividuell festgelegt werden, je ha kann mit Kosten von 120 bis 180 EUR gerechnet werden.</t>
  </si>
  <si>
    <t>Die Kosten müssen betriebsindividuell festgelegt werden. Bei einem derzeitigen Viehbesatz von 1,4 GV/ha DL entstehen keine Kosten (soweit das DGL nicht mineralisch gedüngt wird und nur betriebseigener Wirtschaftsdünger ausgebracht wird). Bei höherem Viehbesatz ist eine Abstockung des Viehbestandes notwendig. Die Kosten sind dabei umso höher, je (1) höher der derzeitige Viehbesatz ist und (2) je höher der Deckungsbeitrag in der Tierhaltung (Raufutterfresser) ist. Bspw. übersteigt bei eine Abstockung einer Mutterkuhherde von 1,5 GV/ha auf 1,4 GV/ha die Zahlung i.d.R. die Kosten. Bei Milchkuhherden mit &gt;2,0  bis 2,5 GV/ha ist davon auszugehen dass die Kosten der Bestandsabstockung höher sind als die Zahlung. In jedem Falle sind hier umfangreiche Berechnungen vorzunehmen. Bei Betrieben die Grundfutter ausschließlich auf Grünland produzieren kann der Internet-DB hier hilfreich sein. Bei Grundfutterrationen, die aus Ackerfutterbau und Grünlandnutzung stammen ist die Berechnung des Viehbesatzes ja ha DL (noch) unklar.</t>
  </si>
  <si>
    <t>Auf extensiven, naturnahmen Standorten wie z.B. extensiven Standweiden, ein bis zweischürigen Wiesen oder Almen bzw. Alpen treten die Kennarten  i.d.R. bereits auf. Zusätzliche Kosten entstehen hier nicht. Auf (sehr) intensiven Wiesen und Weiden sind u.U. sehr umfangreiche (und kostenintensive) Bewirtschaftungsänderungen erforderlich. Die Kosten müssen betriebsindividuell festgelegt werden.</t>
  </si>
  <si>
    <t>Ökolandbau</t>
  </si>
  <si>
    <t xml:space="preserve">Mindestumfang Fruchtwechsel auf AL (ha) =
Wenn Ökolandbau = ja 
oder AL &lt;= 10 ha 
oder ( LF &lt;= 50 ha und (DG + Gras- und Grünfutterpflanzen + Brachen + Leguminosen) / LF &gt;= 75%) 
dann 0 ha; 
ansonsten AL ohne Fruchtwechsel (ha) </t>
  </si>
  <si>
    <t>Ackerland (AL):</t>
  </si>
  <si>
    <t>Dauergrünland (DG):</t>
  </si>
  <si>
    <t>Dauerkulturfläche (DK):</t>
  </si>
  <si>
    <t>Förderfähige ldw. Fläche:</t>
  </si>
  <si>
    <t>LF in Natura-2000-Gebieten:</t>
  </si>
  <si>
    <t xml:space="preserve">    Ackerland (AL) ohne Fruchtwechsel</t>
  </si>
  <si>
    <t xml:space="preserve">    Landschaftselemente u. Pufferstreifen auf AL</t>
  </si>
  <si>
    <t>(7)    Natura 2000 angepasste Bewirtschaftung</t>
  </si>
  <si>
    <t>gesamt (€)</t>
  </si>
  <si>
    <t>Freiwillige Öko-Regelungen: Zahlungen und Kostenansätze</t>
  </si>
  <si>
    <r>
      <t xml:space="preserve">Junglandwirt </t>
    </r>
    <r>
      <rPr>
        <sz val="10"/>
        <color theme="1"/>
        <rFont val="Calibri"/>
        <family val="2"/>
        <scheme val="minor"/>
      </rPr>
      <t>(Jahr des erstmaligen Antrags)</t>
    </r>
  </si>
  <si>
    <r>
      <rPr>
        <b/>
        <sz val="11"/>
        <color theme="1"/>
        <rFont val="Calibri"/>
        <family val="2"/>
        <scheme val="minor"/>
      </rPr>
      <t xml:space="preserve">(b) Anlage von Blühstreifen oder Blühflächen auf Ackerland, das der Betriebsinhaber nach (a) bereitstellt
</t>
    </r>
    <r>
      <rPr>
        <sz val="11"/>
        <color theme="1"/>
        <rFont val="Calibri"/>
        <family val="2"/>
        <scheme val="minor"/>
      </rPr>
      <t xml:space="preserve">
- Blühstreifen, -fläche mind. 0,1 ha
- Blühstreifen mit mind. 20 m Breite, über 30 m hinausgehende Breite nicht förderfähig 
- Blühfläche (= nicht streifenförmige Fläche) Maximalgröße 1 ha je Blühfläche
Saatgutmischungen vorgeschrieben;
- keine Düngung, kein Pflanzenschutz
- Fläche kann nach Antragsjahr erneut beantragt werden ohne erneute Aussaat
- Aussaat bis 15. Mai
- ab 01. September Bodenbearbeitung für Folgekultur möglich (nicht mehr im Antragsjahr zu ernten!)</t>
    </r>
  </si>
  <si>
    <t>(c) Anlage von Blühstreifen oder Blühflächen in Dauerkulturen
Siehe 1 (b) jedoch keine Mindestgröße und keine Mindest- und Maximalbreite</t>
  </si>
  <si>
    <t>(d) Altgrasstreifen oder -flächen in Dauergrünland
- Mind. 1 % des förderfähigen Dauergrünlands, max. 6 % einer förderfähigen Dauergrünlands des Betriebes
- Mind. 10 % und max. 20 % einer förderfähigen Dauergrünlandfläche
- Mindestgröße 0,1 ha; höchstens 2 Jahre an der gleichen Stelle
- keine Beweidung oder Schnittnutzung vor dem 01. September</t>
  </si>
  <si>
    <t>Anbau vielfältiger Kulturen mit mind. 5 Hauptfruchtarten im Ackerbau einschl. des Anbaus von Leguminosen mit einem Mindestanteil von 10 %
- Jede Hauptfruchtart mind. 10 % und höchstens 30 % des förderfähigen Ackerlandes
- Anteil von Getreide max. 66 %</t>
  </si>
  <si>
    <t>Beibehaltung einer agroforstlichen Bewirtschaftungsweise auf Ackerland oder Dauergrünland
- Flächenanteil der Gehölzstreifen an einer förderfähigen Ackerland- oder Dauergrünlandfläche muss zwischen 2 und 35 Prozent betragen;
- mind. 2 Gehölzstreifen; 
- Breite der einzelnen Gehölzstreifen muss zwischen 3 und 25 Meter betragen;
- der Abstand zwischen zwei Gehölzstreifen sowie zwischen einem Gehölzstreifen und dem Rand der Fläche muss zwischen 20 und 100 Meter betragen;
- Holzernte im Antragsjahr nur Januar, Februar und Dezember möglich</t>
  </si>
  <si>
    <t>Extensivierung des gesamten Dauergrünlandes des Betriebes
- Viehbesatz mind. 0,3 RGV, höchstens 1,4 RGV je ha förderfähiges Dauergrünland
- keine Anwendung von Pflanzenschutz;
- Die Verwendung von Düngemitteln einschließlich Wirtschaftsdüngern ist nur in dem Umfang erlaubt, der dem Dunganfall von höchstens 1,4 RGV je ha förderfähiges Dauergrünland des Betriebs entspricht;</t>
  </si>
  <si>
    <t>Ergebnisorientierte extensive Bewirtschaftung von Dauergrünland mit Nachweis von mind. 4 regionalen Kennarten
- Liste der Kennarten oder Kennartengruppe des artenreichen Grünlands;
- Nachweis nach festgelegter Methode</t>
  </si>
  <si>
    <t>Die Anwendung von durch die Schutzziele bestimmter Landbewirtschaftungsmethoden auf landwirtschaftlichen Flächen in Natura 2000-Gebieten
- Im Antragsjahr keine zusätzlichen Entwässerungsmaßnahmen und keine Instandsetzung bestehender Anlagen zur Absenkung von Grundwasser oder zur Drainage
- keine Auffüllungen, Aufschüttungen oder Abgrabungen vorgenommen werden, es sei denn, es handelt sich um eine von einer für Naturschutz zuständigen Behörde genehmigte, angeordnete oder durchgeführte Maßnahme.</t>
  </si>
  <si>
    <t>Rechtsgrundlagen:
- Gesetz zur Durchführung der im Rahmen der Gemeinsamen Agrarpolitik geltenden Konditionalität (GAP-Konditionalitäten-Gesetz – GAPKondG)
- Verordnung zur Durchführung der im Rahmen der Gemeinsamen Agrarpolitik geltenden Konditionalität (GAP-Konditionalitäten-Verordnung – GAPKondV)</t>
  </si>
  <si>
    <t xml:space="preserve">GLÖZ 4: Ist in Bayern nur für Grünland und Ackerfutterbau (ohne Mais, Futterrüben etc. von Bedeutung) relevant. 
Bei Grünland können die Kosten je ha z.B. mit dem Internet-DB bestimmt werden: Vergleich der Kosten und Erträge (z.B. in MJ NEL) einer Wiese mit betriebsüblicher Intensität und einer ungedüngten Wiese. Die Kosten der Extensivierung ergeben sich aus dem bewerteten Futterertragsrückgang (meistens wird dieser durch KF ausgeglichen werden können, da i.d.R. nur ein geringer Flächenanteil betroffen sein wird, so dass eine Erhöhung des KF-Anteils in der Ration ernährungsphysiologisch möglich sein müsste) </t>
  </si>
  <si>
    <t>Differenz Energieertrag (MJ NEL/ha)</t>
  </si>
  <si>
    <t>Energiedichte Kraftfutter (MJ NEL/kg FM)</t>
  </si>
  <si>
    <t>Zusätzlicher Einsatz Kraftfutter (dt FM)</t>
  </si>
  <si>
    <t>Kosten Kraftfutter (€/dt FM)</t>
  </si>
  <si>
    <t>Kosten durch zusätzlichen Kraftfuttereinsatz (€/ha)</t>
  </si>
  <si>
    <t>(</t>
  </si>
  <si>
    <t>Energieertrag Pufferstreifen (MJ NEL/ha)</t>
  </si>
  <si>
    <t>var. Kosten bisherige Intensität (€/ha)</t>
  </si>
  <si>
    <t>Energieertrag bisherige Intensität (MJ NEL/ha)</t>
  </si>
  <si>
    <t>var. Kosten Pufferstreifen (€/ha)</t>
  </si>
  <si>
    <t>Differenz var. Kosten (€/ha)</t>
  </si>
  <si>
    <t>Eingesparte var. Kosten Pufferstreifen (€/ha)</t>
  </si>
  <si>
    <t>Zusätzliche Kosten durch Pufferstreifen (€/ha)</t>
  </si>
  <si>
    <t>GLÖZ 4: Ist in Bayern nur für Grünland und Ackerfutterbau (ohne Mais, Futterrüben etc. von Bedeutung) relevant. 
Bei Grünland können die Kosten je ha z.B. mit dem Internet-DB bestimmt werden: Vergleich der Kosten und Erträge (z.B. in MJ NEL) einer Wiese mit betriebsüblicher Intensität und einer ungedüngten Wiese (Pufferstreifen). 
Die Kosten der Extensivierung ergeben sich aus dem bewerteten Futterertragsrückgang (meistens wird dieser durch KF ausgeglichen werden können, da i.d.R. nur ein geringer Flächenanteil betroffen sein wird, so dass eine Erhöhung des KF-Anteils in der Ration ernährungsphysiologisch möglich sein müsste) und den eingesparten variablen Kosten durch die extensivere Nutzung auf dem Pufferstreifen.
Bemerkung: Statt der Energieeinheit MJ NEL kann in allen Feldern auch die Einheit MJ ME verwendet werden.</t>
  </si>
  <si>
    <t xml:space="preserve">GLÖZ 4:
Fläche Pufferstreifen = Dauergrünland + Ackerfutterbau (nur Grünfutterpflanzen, Leguminosen und Mischungen; d.h. kein Mais, Futterrüben, etc.)
Wenn Kosten/ha = 0, keine Flächenangabe notwendig. </t>
  </si>
  <si>
    <t>GLÖZ 2: ha LF des Betriebes auf Moorstandorten. 
Wenn Kosten/ha = 0, keine Flächenangabe notwendig</t>
  </si>
  <si>
    <t xml:space="preserve">GLÖZ 3: Getreidefläche des Betriebes.
Wenn Kosten/ha = 0, keine Flächenangabe notwendig </t>
  </si>
  <si>
    <t>GLÖZ 6: 
Betrifft nur Betriebe mit Winterfurche. Mögliche Anpassungsreaktionen sind Stoppelbrache oder Zwischenfruchtanbau (oder eine Änderung des Anbaus auf den betroffenen Flächen – hier können die Kosten mit Hilfe des Internet-DB berechent werden). 
Bei den Kosten je ha sind – je nach Konstellation – die Kosten für den Zwischenfruchtanbau, mögliche zusätzliche Kosten bei der Unkrautbekämpfung (bei Stoppelbrache oder Mulchauflage), zusätzliche Maschinenkosten bzw.  evtl. auftretende Terminkosten infolge verspäteter Aussaat zu berücksichtigen. Die Kosten des Zwischenfruchtanbaus können mit dem Internet-DB berechnet werden.</t>
  </si>
  <si>
    <t>GLÖZ 9: 
ha LF des Betriebes in Schutzgebieten</t>
  </si>
  <si>
    <t>Junglandwirte-Prämie</t>
  </si>
  <si>
    <t>Berechnung der Einkommensstützung für Nachhaltigkeit in den Jahren</t>
  </si>
  <si>
    <t>1b  -  Blühflächen/-streifen auf AL nach 1a</t>
  </si>
  <si>
    <t>Hier sind der erwartete Ertrags- und Qualitätsrückgang zu bewerten sowie mögliche zusätzliche Kosten einer mechanischen Unkrautbekämpfung zu berücksichtigen. Auf der anderen Seite können beim chem. Pflanzschutz Kosten (Kosten für PSM, variable Maschinenkosten der PSM-Ausbringung) eingespart werden. Evtl. kann ein Wechsel auf resistentere Kulturen/Sorten die Kosten senken, allerdings sind dann möglichrweise niedrigere Erlöse zu berücksichtigen (z.B. Hafer statt Braugerste).</t>
  </si>
  <si>
    <t xml:space="preserve">GLÖZ 5: Ackerland (AL) in ha des Betriebes. </t>
  </si>
  <si>
    <t>GLÖZ 8: 4% des AL müssen stillgelegt werden. Dabei können LE auf AL und „AL Pufferstreifen“ berücksichtigt werden. 
Als Anpassungsreaktion werden i.d.R „zuerst“ LE und Pufferstreifen aus der Nutzung genommen. Bei LE entstehen keine Kosten. Solange keine Verwendung des Aufwuchses auf dem Pufferstreifen (Futter) möglich ist (Marktfruchtbaubetriebe) sind auch hier keine Kosten anzusetzen.  Bei Pufferstreifen die zur Futtergewinnung genutzt werden, sind z.B. Kosten der Ersatzfutterbeschaffung anzusetzen (vgl. Anmerkung zu GLÖZ 4). Da in der Regel mit sehr niedrigen Futtererträgen zu rechnen ist, sind die Kosten der Stilllegung von Pufferstreifen auch hier i.d.R sehr gering. 
Bei der Stilllegung von AL ist der entgangene Deckungsbeitrag (zu berechnen z.B. mit dem Idb) als Kosten anzusetzen. Dabei wird (solange pflanzenbaulich möglich) der Anbau der Kulturen mit dem niedrigsten Deckungsbeitrag eingeschränkt.</t>
  </si>
  <si>
    <t>GLÖZ 8: 
Der Landwirt ist verpflichtet, mindestens 4 % des Ackerlands des Betriebes als nichtproduktive Fläche oder als Landschaftselemente vorzuhalten.
Der Wert entspricht 4% des bei den Betriebsdaten eingetragenen Ackerlandes (AL) abzüglich der dort eingetragenen Fläche für "Landschaftselemente und Pufferstreifen auf AL".
Der Betrieb ist allerdings von Verpflichtungen dieses GLÖZ-Standards ausgenommen (Wert = 0), wenn 
Ackerkland (AL) &lt; 10 ha 
oder 
(LF &lt; 50 ha und (Anteil DG + Gras-, Grünfutterpflanzen + Brachen + Leguminosen) &gt; 75% der LF)</t>
  </si>
  <si>
    <t>Sommergetreide einschl. Mais, Leguminosen einschl. Gemenge ohne Ackerfutter, Sommer-Ölsaaten, Hackfrüchte, Gemüse und Dauerkulturen.
Ökolandwirte können diese Regelung nicht wählen.</t>
  </si>
  <si>
    <t>(a) nichtproduktive Flächen auf Ackerland über den verpflichtenden Anteil (4 %) hinaus:
- Maximal 6% des Ackerlandes;
- Nichtproduktive Fläche muss mind. 0,1 ha groß sein;
- Fläche muss brachliegen, Selbstbegrünung oder Begrünung durch Aussaat;
- keine Düngemittel, kein Pflanzenschutz
- ab 15.08. des Antragsjahres Vorbereitung zur Aussaat für Ernte im darauffolgenden Jahr bzw. Beweidung durch Schafe und Ziegen</t>
  </si>
  <si>
    <t>Relevant für GLÖZ 7: Der Landwirt ist verpflichtet, ab 2023 auf jeder landwirtschaftlichen Parzelle des Ackerlands seines Betriebes auf 33 % seiner AF eine andere Hauptkultur als im Vorjahr, auf weiteren 33 % eine andere Hauptkultur oder Zwischenfrucht oder Untersaat und auf der restlichen AF im 3. Jahr die Hauptkultur zu wechseln.
"Ackerland (AL) ohne Fruchtwechsel" ist die Fläche (ha) der Parzellen, die diese Bedingung bisher nicht erfüllen.
Ausnahmen siehe auch §18 der GAP-Konditionalitäten-Verordnung – GAPKondV</t>
  </si>
  <si>
    <t>Bedingung: Keine Abgabe von Milch oder Milchprodukten im Betrieb, mind. 3 Tiere</t>
  </si>
  <si>
    <t xml:space="preserve">GLÖZ 6:
Mindestbodenbedeckung auf mindestens 80 Prozent der Ackerflächen eines Betriebes. Ausnahmen für Aussaat einer frühen Sommerkultur.
</t>
  </si>
  <si>
    <t>GLÖZ 7: 
Der Landwirt ist verpflichtet, ab 2023 auf jeder landwirtschaftlichen Parzelle des Ackerlands seines Betriebes auf 33 % seiner AF eine andere Hauptkultur als im Vorjahr, auf weiteren 33 % eine andere Hauptkultur oder Zwischenfrucht oder Untersaat und auf der restlichen AF im 3. Jahr die Hauptkultur zu wechseln.
Der Wert entspricht der bei den Betriebsdaten eingetragenen Fläche für "Ackerland (AL) ohne Fruchtwechsel".
Der Betrieb ist allerdings von Verpflichtungen dieses GLÖZ-Standards ausgenommen (Wert = 0), wenn 
Ökobetrieb 
oder 
Ackerkland (AL) &lt; 10 ha 
oder 
(LF &lt; 50 ha und (Anteil DG + Gras-, Grünfutterpflanzen + Brachen + Leguminosen) &gt; 75% der LF)</t>
  </si>
  <si>
    <t>GLÖZ 7: Kosten entstehen grundsätzlich nur, wenn durch GLÖZ 7 betriebliche Änderungen erforderlich sind.</t>
  </si>
  <si>
    <t>Hilfe Nr</t>
  </si>
  <si>
    <t>Hilfetext</t>
  </si>
  <si>
    <t xml:space="preserve">       Überschuss</t>
  </si>
  <si>
    <t>Tatsächliche Auszahlungsbeträge</t>
  </si>
  <si>
    <r>
      <t>Mindestumfang Brache (ha) =
Wenn AL &lt;= 10 ha oder (</t>
    </r>
    <r>
      <rPr>
        <sz val="11"/>
        <color rgb="FFFF0000"/>
        <rFont val="Calibri"/>
        <family val="2"/>
        <scheme val="minor"/>
      </rPr>
      <t xml:space="preserve"> LF &lt;= 50 ha</t>
    </r>
    <r>
      <rPr>
        <sz val="11"/>
        <color theme="1"/>
        <rFont val="Calibri"/>
        <family val="2"/>
        <scheme val="minor"/>
      </rPr>
      <t xml:space="preserve"> und (DG + Gras- und Grünfutterpflanzen + Brachen + Leguminosen) / LF &gt;= 75%) 
dann 0 ha; 
ansonsten (AL (ha) - LE (ha)) * 4% </t>
    </r>
  </si>
  <si>
    <t xml:space="preserve">    Leguminosen + Zwischenfrüchte für GLÖZ 8</t>
  </si>
  <si>
    <t>Beispielsbetrieb</t>
  </si>
  <si>
    <t>% Stilllegung</t>
  </si>
  <si>
    <t>ha Stillegung</t>
  </si>
  <si>
    <t>AF</t>
  </si>
  <si>
    <t>Hilfsrechnung für ÖR 1a</t>
  </si>
  <si>
    <t>Ergebnis</t>
  </si>
  <si>
    <t>Prozent</t>
  </si>
  <si>
    <t>Obergrenzen bei ha</t>
  </si>
  <si>
    <t>abgedeckte Fläche</t>
  </si>
  <si>
    <t>ÖR1a</t>
  </si>
  <si>
    <t>€/Betrieb</t>
  </si>
  <si>
    <t xml:space="preserve"> </t>
  </si>
  <si>
    <t>GLÖZ 1: Wesentliche Verpflichtungen aus dem Greening 2015-2021 zur Erhaltung des Dauergrünlandes werden weitergeführt; Ausnahmen siehe Verordnung GAPKondV; https://www.bmel.de/DE/themen/landwirtschaft/eu-agrarpolitik-und-foerderung/direktzahlung/direktzahlungen.html#doc10542bodyText2</t>
  </si>
  <si>
    <t>GLÖZ 1: I. d. R. entstehen im Vergleich zu 2021 keine zusätzlichen Kosten</t>
  </si>
  <si>
    <t xml:space="preserve">GLÖZ 4:
Fläche Pufferstreifen = Dauergrünland + Ackerfutterbau (nur Grünfutterpflanzen, Leguminosen und Mischungen; d. h. kein Mais, Futterrüben, etc.)
Wenn Kosten/ha = 0, keine Flächenangabe notwendig. </t>
  </si>
  <si>
    <t>GLÖZ 4: Ist in Bayern nur für Grünland und Ackerfutterbau (ohne Mais, Futterrüben etc. von Bedeutung) relevant. 
Bei Grünland können die Kosten je ha z. B. mit dem Internet-DB bestimmt werden: Vergleich der Kosten und Erträge (z. B. in MJ NEL) einer Wiese mit betriebsüblicher Intensität und einer ungedüngten Wiese (Pufferstreifen). 
Die Kosten der Extensivierung ergeben sich aus dem bewerteten Futterertragsrückgang (meistens wird dieser durch KF ausgeglichen werden können, da i. d. R. nur ein geringer Flächenanteil betroffen sein wird, so dass eine Erhöhung des KF-Anteils in der Ration ernährungsphysiologisch möglich sein müsste) und den eingesparten variablen Kosten durch die extensivere Nutzung auf dem Pufferstreifen.
Bemerkung: Statt der Energieeinheit MJ NEL kann in allen Feldern auch die Einheit MJ ME verwendet werden.</t>
  </si>
  <si>
    <t>GLÖZ 5: Die aktualisierte Fassung der Erosionsschutzverordnung führt zu einer Zunahme der Flächen mit Erosionsgefährdung. Daher kann es zu zusätzlichen Kosten im Betrieb im Vgl. zu 2022 und 2023 kommen.</t>
  </si>
  <si>
    <t>Die Kosten müssen betriebsindividuell festgelegt werden. Bei der Stilllegung von AL ist der entgangene Deckungsbeitrag (zu berechnen z. B. mit dem Internet-DB) als Kosten anzusetzen. Dabei wird (solange pflanzenbaulich möglich) der Anbau der Kulturen mit dem niedrigsten Deckungsbeitrag eingeschränkt.</t>
  </si>
  <si>
    <t xml:space="preserve">Die Kosten müssen betriebsindividuell festgelegt werden. Die Kosten je ha können z. B. mit dem Internet-DB bestimmt werden: Vergleich der Kosten und Erträge (z. B. in MJ NEL) einer Wiese mit betriebsüblicher Intensität und des Altgrasstreifens. Die Kosten des Altgrasstreifens ergeben sich aus dem bewerteten Futterertragsrückgang (meistens wird dieser durch KF ausgeglichen werden können, da i. d. R. nur ein geringer Flächenanteil betroffen sein wird, so dass eine Erhöhung des KF-Anteils in der Ration ernährungsphysiologisch möglich sein müsste) abzüglich der eingesparten Kosten bei der Grünlandbewirtschaftung. </t>
  </si>
  <si>
    <t>Die Kosten müssen betriebsindividuell festgelegt werden. Maßgeblich ist der Unterschied des derzeitigen Fruchtfolgedeckungsbeitrags und des Fruchtfolgedeckungsbeitrags bei „vielfälter Fruchtfolge“. I. d. R. liegen die Kosten nur bei extensiven Fruchtfolgen unterhalb der Zahlung.</t>
  </si>
  <si>
    <t>Die Kosten müssen betriebsindividuell festgelegt werden. Bei einem derzeitigen Viehbesatz von 1,4 GV/ha DGL entstehen keine Kosten (soweit das DGL nicht mineralisch gedüngt wird und nur betriebseigener Wirtschaftsdünger ausgebracht wird). Bei höherem Viehbesatz ist eine Abstockung des Viehbestandes notwendig. Die Kosten sind dabei umso höher, je (1) höher der derzeitige Viehbesatz ist und (2) je höher der Deckungsbeitrag in der Tierhaltung (Raufutterfresser) ist. Bspw. übersteigt bei eine Abstockung einer Mutterkuhherde von 1,5 GV/ha auf 1,4 GV/ha die Zahlung i. d. R. die Kosten. Bei Milchkuhherden mit &gt;2,0  bis 2,5 GV/ha ist davon auszugehen dass die Kosten der Bestandsabstockung höher sind als die Zahlung. In jedem Falle sind hier umfangreiche Berechnungen vorzunehmen. Bei Betrieben die Grundfutter ausschließlich auf Grünland produzieren kann der Internet-DB hier hilfreich sein. Bei Grundfutterrationen, die aus Ackerfutterbau und Grünlandnutzung stammen ist die Berechnung des Viehbesatzes ja ha DGL (noch) unklar.</t>
  </si>
  <si>
    <t>Auf extensiven, naturnahmen Standorten wie z. B. extensiven Standweiden, ein bis zweischürigen Wiesen oder Almen bzw. Alpen treten die Kennarten  i.d.R. bereits auf. Zusätzliche Kosten entstehen hier nicht. Auf (sehr) intensiven Wiesen und Weiden sind u. U. sehr umfangreiche (und kostenintensive) Bewirtschaftungsänderungen erforderlich. Die Kosten müssen betriebsindividuell festgelegt werden.</t>
  </si>
  <si>
    <t>GLÖZ 2: ha LF des Betriebes auf Moorstandorten ("Moorbodenkulisse"). 
Wenn Kosten/ha = 0, keine Flächenangabe notwendig</t>
  </si>
  <si>
    <t>GLÖZ 5: Ackerland (AL) in ha des Betriebes. Ackerland (AL) mit Einstufung als erosionsgefährdet in ha des Betriebes.</t>
  </si>
  <si>
    <t>2023, 2024: Tatsächliche Einheitsbeträge</t>
  </si>
  <si>
    <t>Ab 2025: Geplante Einheitsbeträge</t>
  </si>
  <si>
    <t>Beträge für das Jahr 2025</t>
  </si>
  <si>
    <t>mind. 6 Tiere, gehalten vom 15. Mai des Jahres bis zum 15. August desselben Jahres</t>
  </si>
  <si>
    <t>Bedingung: Keine Abgabe von im eigenen Betrieb erzeugter Milch oder im eigenen Betrieb erzeugten Milchprodukten, mind. 3 Tiere, gehalten vom 15. Mai des Jahres bis zum 15. August desselben Jahres</t>
  </si>
  <si>
    <t xml:space="preserve">Relevant für GLÖZ 7: Der Landwirt ist verpflichtet, auf jeder AF innerhalb von 3 aufeinanderfolgenden Jahren mind. 2 unterschiedliche Hauptkulturen anzubauen. Auf mindestens 33 % der AF des Betriebes ist eine andere Hauptkultur anzubauen als im Vorjahr oder vor erneutem Anbau derselben Hauptkultur eine Zwischenfrucht anzubauen.
Keine Berücksichtigung folgender Flächen: brachliegende Flächen, mehrjähr. Kulturen, Gras o. Grünfutterpflanzen, feinkörnige Leguminosen; Mais zur Herstellung von Saatgut, Tabak, Roggen in Selbstfolge.
"Ackerland (AL) ohne Fruchtwechsel" ist die Fläche (ha) der Parzellen, die diese Bedingung bisher nicht erfüllen.
</t>
  </si>
  <si>
    <t>GLÖZ 8    Verpflichtung z. Brache (4 % d. AL) aufgehoben</t>
  </si>
  <si>
    <t xml:space="preserve">GLÖZ 8: 
Beim Erhalt der Landschaftselemente entstehen i. d. R. keine Kosten. </t>
  </si>
  <si>
    <r>
      <t xml:space="preserve">ersten 40 ha </t>
    </r>
    <r>
      <rPr>
        <sz val="9"/>
        <color theme="1"/>
        <rFont val="Calibri"/>
        <family val="2"/>
        <scheme val="minor"/>
      </rPr>
      <t>(ab 2023)</t>
    </r>
  </si>
  <si>
    <r>
      <t>weiteren 20 ha</t>
    </r>
    <r>
      <rPr>
        <sz val="9"/>
        <color theme="1"/>
        <rFont val="Calibri"/>
        <family val="2"/>
        <scheme val="minor"/>
      </rPr>
      <t xml:space="preserve"> (ab 2023)</t>
    </r>
  </si>
  <si>
    <t>für max. 120 ha (ab 2023)</t>
  </si>
  <si>
    <t>GLÖZ 2: i.d.R. entstehen im Vergleich zu 2021 keine zusätzlichen Kosten, lediglich ein Grünlandumbruch zur Grasnarbenerneuerung ist nicht mehr möglich. Sollte dies tatsächlich notwendig sein, sind hier die Kosten der Ertragsnachteile (z. B. bewertet mit dem Substitutions- bzw. Veredelungswert) abzügl. der eingesparten Kosten der Grünlanderneuerung anzusetzen. Grünlandumbruch zur Etablierung einer standortangepassten Paludikultur ist möglich.</t>
  </si>
  <si>
    <t xml:space="preserve">GLÖZ 6:
Mindestbodenbedeckung auf mindestens 80 Prozent der Ackerflächen eines Betriebes grundsätzlich bis zum 31.12. Ausnahmen für Aussaat einer frühen Sommerkultur und auf schweren Böden.
</t>
  </si>
  <si>
    <r>
      <t xml:space="preserve">GLÖZ 8: 
Die Verpflichtung des Landwirts, mindestens 4 % des Ackerlands des Betriebes als nichtproduktive Fläche oder als Landschaftselemente vorzuhalten, </t>
    </r>
    <r>
      <rPr>
        <b/>
        <sz val="11"/>
        <rFont val="Calibri"/>
        <family val="2"/>
        <scheme val="minor"/>
      </rPr>
      <t>ist zum 01.01.2025 aufgehoben</t>
    </r>
    <r>
      <rPr>
        <sz val="11"/>
        <rFont val="Calibri"/>
        <family val="2"/>
        <scheme val="minor"/>
      </rPr>
      <t xml:space="preserve">
Bestimmte Landschaftselemente dürfen nicht beseitigt werden.
</t>
    </r>
  </si>
  <si>
    <t>GLÖZ 7: 
Der Landwirt ist verpflichtet, ab 2023 auf jeder landwirtschaftlichen Parzelle des Ackerlands seines Betriebes innerhalb von 3 aufeinanderfolgenden Jahren mind. 2 unterschiedliche Hauptkulturen anzubauen. Auf mindestens 33 % seiner AF ist ein jährlicher Wechsel der Hauptkultur vorzunehmen oder vor dem Anbau derselben Hauptkultur eine Zwischenfrucht anzubauen. Mischkulturen mit Mais zählen erst ab dem Antragsjahr 2026 zur Hauptkultur Mais
Der Betrieb ist allerdings von Verpflichtungen dieses GLÖZ-Standards ausgenommen (Wert = 0), wenn 
Ökobetrieb 
oder 
Ackerland (AL) ≤ 10,00 ha 
oder 
Gesamtgröße ≤ 50,00 ha AL und (Anteil (Gras-, Grünfutterpflanzen + Brachen + Leguminosen) ≥ 75 % des AL) oder Flächen in Betrieben bis zu 50 ha Ackerland, wenn mehr als 75 % der LF Dauergrünland, für die Erzeugung von Gras u. a. Grünfutterpflanzen und Kulturen im Nassanbau genutzt werden oder eine Kombination von beidem</t>
  </si>
  <si>
    <t>(1) Biodiversität</t>
  </si>
  <si>
    <t>abgedeckte Fläche in %</t>
  </si>
  <si>
    <t>förderfähige AL</t>
  </si>
  <si>
    <t>Stufe 1 bis einschl. 1 % oder 1 ha</t>
  </si>
  <si>
    <t>€</t>
  </si>
  <si>
    <t>Nichtproduktives Ackerland</t>
  </si>
  <si>
    <t>Anteil Stilllegung bzw.</t>
  </si>
  <si>
    <t>Stufe 2 bis einschl. 2 %</t>
  </si>
  <si>
    <t>ha Stilllegung</t>
  </si>
  <si>
    <t>Stufe 3 bis einschl. 8 %</t>
  </si>
  <si>
    <t>€ / Betrieb</t>
  </si>
  <si>
    <t>Diff1</t>
  </si>
  <si>
    <t>€ / ha Stlllegung</t>
  </si>
  <si>
    <t>Diff2</t>
  </si>
  <si>
    <t>förderfähiges Dauergrünland</t>
  </si>
  <si>
    <t>Altgrasstreifen</t>
  </si>
  <si>
    <t>Anteil Altgras bzw.</t>
  </si>
  <si>
    <t>Stufe 2 bis einschl. 3 %</t>
  </si>
  <si>
    <t>ha Altgras</t>
  </si>
  <si>
    <t>Stufe 3 bis einschl. 6 %</t>
  </si>
  <si>
    <t>ha nach Stufe 1</t>
  </si>
  <si>
    <t>Nebenrechnung für ÖR 1a und 1d</t>
  </si>
  <si>
    <t xml:space="preserve">1a  -  Nichtproduktives AL (Hilfe beachten!) </t>
  </si>
  <si>
    <t>1d  -  Altgrasflächen/-streifen auf DGL (Hilfe beachten)</t>
  </si>
  <si>
    <t>Mit dem GAP-Prämienrechner Bayern können die Direktzahlungen der Ersten Säule abgeschätzt werden.
Der GAP-Prämienrechner soll den Landwirt bei den Planungen zur Mehrfachantragstellung unterstützen.
Die Berechnungen und Ergebnisse sind unverbindlich und können keine Rechtssicherheit bieten.
Vor Stellung des Mehrfachantrages ist vom Antragsteller selbst zu überprüfen, ob die geltenden Regelungen eingehalten werden.
Es werden nur die Öko-Regelungen und Konditionalitäten für das Antragsjahr 2025 berücksichtigt.</t>
  </si>
  <si>
    <t>Das Ergebnis wird auf einer DIN A 4 Seite zusammengestellt und kann als PDF ausgedruckt und/oder gespeichert werden.</t>
  </si>
  <si>
    <t>€/ha LF</t>
  </si>
  <si>
    <t xml:space="preserve">    Gras-/Grünfutterpfl., Legumin. (AL), Paludik.</t>
  </si>
  <si>
    <t>Nur soweit die GLÖZ-Vorschriften ab 2023 über die 2021 geltenden Regelungen für Cross Compliance und Greening hinausgehen! 
Rechtsgrundlagen:
- Gesetz zur Durchführung der im Rahmen der Gemeinsamen Agrarpolitik geltenden Konditionalität (GAP-Konditionalitäten-Gesetz – GAPKondG) - Verordnung zur Durchführung der im Rahmen der Gemeinsamen Agrarpolitik geltenden Konditionalität (GAP-Konditionalitäten-Verordnung – GAPKondV, Zweite Verordnung zur Änderung der GAP-Konditionalitäten-Verordnung vom 16.12.2024)</t>
  </si>
  <si>
    <t>GLÖZ 9: ha Dauergrünlandfläche des Betriebes in Schutzgebieten</t>
  </si>
  <si>
    <t xml:space="preserve">GLÖZ 9: i. d. R. entstehen im Vergleich zu 2021 keine zusätzlichen Kosten; Verbot der Umpflügens oder der Umwandlung von umweltsensiblen Dauergrünland in Ackerland oder Dauerkulturen; flache Bodenbearbeitung zur Narbenerneuerung in die bestehende Narbe ist möglich (Direktsaatverfahren) und dem AELF mind. 15 Tage vorher anzuzeigen. Sollte ein Grünlandumbruch oder -umpflügen tatsächlich notwendig sein, sind hier die Kosten der Ertragsnachteile (z. B. Bewertet mit dem Substitutions- bzw. Veredelungswert) abzgl. der eingesparten Kosten der Grünlanderneuerung anzusetzen. </t>
  </si>
  <si>
    <t>(a) nichtproduktive Flächen auf Ackerland:
- Voraussetzung mind. 10 ha förderfähiges Ackerland je Betrieb
- Maximal 8 % des Ackerlandes; bei Stilllegung bis zu 1 ha AL/Betrieb kann der Anteil von 8 % überschritten werden;
- Nichtproduktive Fläche muss mind. 0,1 ha groß sein;
- Fläche muss brachliegen, Selbstbegrünung oder Begrünung durch Aussaat (Anforderungen an Saatgutmischung beachten: mind. 5 krautartige zweikeimblättrige Arten);
- keine Düngemittel, kein Pflanzenschutz
- ab 01.09. des Antragsjahres Vorbereitung zur Aussaat für Ernte im darauffolgenden Jahr bzw. Beweidung durch Schafe und Ziegen
- ab 15.08. darf Aussaat von Winterraps und Wintergerste vorbereitet werden</t>
  </si>
  <si>
    <t>(b) Anlage von Blühstreifen oder Blühflächen auf Ackerland, das der Betriebsinhaber nach (a) bereitstellt
- Mindestgröße mind. 0,1 ha, max. 3 ha begünstigungsfähig
- Mindestbreite auf überwiegender Länge 5 m
- Saatgutmischungen vorgeschrieben;
- keine Düngemittel, kein PSM
- keine Düngung, kein Pflanzenschutz
- Fläche kann nach Antragsjahr erneut beantragt werden ohne erneute Aussaat
- Aussaat bis 15. Mai
- ab 01. September Bodenbearbeitung für Folgekultur möglich (nicht mehr im Antragsjahr zu ernten!)</t>
  </si>
  <si>
    <t>(c) Anlage von Blühstreifen oder Blühflächen in Dauerkulturen
Siehe 1 (b) jedoch keine Mindestbreite</t>
  </si>
  <si>
    <t>(d) Altgrasstreifen oder -flächen in Dauergrünland
- Mind. 1 % des förderfähigen Dauergrünlands, max. 6 % einer förderfähigen Dauergrünlands des Betriebes
   bis zu 1 ha Altgrasstreifen/-fläche förderfähig, auch wenn 6 % des förderfähigen Daurgrünlands überschritten werden;
- Max. 20 % oder 0,3 ha der jeweiligen einer förderfähigen einzelnen Dauergrünlandfläche
- keine Beweidung oder Schnittnutzung vor dem 01. September</t>
  </si>
  <si>
    <t>Anbau vielfältiger Kulturen mit mind. 5 Hauptfruchtarten im Ackerbau einschl. des Anbaus von Leguminosen mit einem Mindestanteil von 10 %; 
- Jede Hauptfruchtart mind. 10 % und höchstens 30 % des förderfähigen Ackerlandes
- Anteil von Getreide max. 66 %</t>
  </si>
  <si>
    <t>Beibehaltung einer agroforstlichen Bewirtschaftungsweise auf Ackerland oder Dauergrünland
- Flächenanteil der Gehölzstreifen an einer förderfähigen Ackerland- oder Dauergrünlandfläche muss zwischen 2 und 40 Prozent betragen;
- mind. 2 Gehölzstreifen; 
- Breite der einzelnen Gehölzstreifen darf überwiegender Länge nicht mehr als 25 Meter betragen;
- der Abstand zwischen zwei Gehölzstreifen sowie zwischen einem Gehölzstreifen und dem Rand der Fläche muss zwischen 20 und 100 Meter betragen;
- Holzernte im Antragsjahr nur Januar, Februar und Dezember möglich</t>
  </si>
  <si>
    <t>a) Sommergetreide einschl. Mais, Hirse und Pseudocerealien;
b) Leguminosen einschl. Gemenge ohne Ackerfutter
c) Sommer-Ölsaaten
d) Hackfrüchte
e) Feldgemüse 
f) Dauerkulturen
Ökolandwirte können diese Regelung nicht wählen.</t>
  </si>
  <si>
    <t>UNVERBINDLICHE BERECHNUNG</t>
  </si>
  <si>
    <t>UNVERBINDLICHE BERECHNUNGEN</t>
  </si>
  <si>
    <t>WICHTIG: ALLE BERECHNUNGEN SIND UNVERBINDLICH.</t>
  </si>
  <si>
    <t xml:space="preserve">Einkommensgrundstützung </t>
  </si>
  <si>
    <t>https://www.lfl.bayern.de/iba/index.php</t>
  </si>
  <si>
    <t xml:space="preserve">Agraroekonomie@lfl.bayern.de, Tel.: 08161 8640-1111                   </t>
  </si>
  <si>
    <t xml:space="preserve">© Institut für Agrarökonomie </t>
  </si>
  <si>
    <t>GAP - Prämienrechner Bayern 2025</t>
  </si>
  <si>
    <t>Copyright 2025 Institut für Agrarökonomie</t>
  </si>
  <si>
    <t>Aktuell gültige Betriebsdaten für Direktzahlungen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</si>
</sst>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 &quot;€&quot;"/>
    <numFmt numFmtId="167" formatCode="#,##0.00\ &quot;€&quot;"/>
    <numFmt numFmtId="168" formatCode="0.0"/>
  </numFmts>
  <fonts count="49">
    <font>
      <sz val="11"/>
      <color theme="1"/>
      <name val="Calibri"/>
      <family val="2"/>
      <scheme val="minor"/>
    </font>
    <font>
      <sz val="11"/>
      <color rgb="FFFF0000"/>
      <name val="Calibri"/>
      <family val="2"/>
      <scheme val="minor"/>
    </font>
    <font>
      <b/>
      <sz val="14"/>
      <color theme="5" tint="-0.249977111117893"/>
      <name val="Calibri"/>
      <family val="2"/>
      <scheme val="minor"/>
    </font>
    <font>
      <sz val="10"/>
      <name val="Arial"/>
      <family val="2"/>
    </font>
    <font>
      <sz val="8"/>
      <color indexed="22"/>
      <name val="Arial"/>
      <family val="2"/>
    </font>
    <font>
      <b/>
      <sz val="12"/>
      <color theme="1"/>
      <name val="Calibri"/>
      <family val="2"/>
      <scheme val="minor"/>
    </font>
    <font>
      <sz val="14"/>
      <color theme="1"/>
      <name val="Calibri"/>
      <family val="2"/>
      <scheme val="minor"/>
    </font>
    <font>
      <b/>
      <sz val="10"/>
      <color theme="1"/>
      <name val="Calibri"/>
      <family val="2"/>
      <scheme val="minor"/>
    </font>
    <font>
      <sz val="8"/>
      <color theme="1"/>
      <name val="Calibri"/>
      <family val="2"/>
      <scheme val="minor"/>
    </font>
    <font>
      <sz val="12"/>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sz val="8"/>
      <name val="Calibri"/>
      <family val="2"/>
      <scheme val="minor"/>
    </font>
    <font>
      <sz val="7"/>
      <name val="Arial"/>
      <family val="2"/>
    </font>
    <font>
      <sz val="7"/>
      <color rgb="FFC00000"/>
      <name val="Arial"/>
      <family val="2"/>
    </font>
    <font>
      <sz val="9"/>
      <color indexed="81"/>
      <name val="Segoe UI"/>
      <family val="2"/>
    </font>
    <font>
      <b/>
      <sz val="14"/>
      <name val="Calibri"/>
      <family val="2"/>
      <scheme val="minor"/>
    </font>
    <font>
      <sz val="11"/>
      <color theme="1"/>
      <name val="Calibri"/>
      <family val="2"/>
      <scheme val="minor"/>
    </font>
    <font>
      <i/>
      <sz val="8"/>
      <color theme="1"/>
      <name val="Calibri"/>
      <family val="2"/>
      <scheme val="minor"/>
    </font>
    <font>
      <sz val="10"/>
      <color theme="0"/>
      <name val="Calibri"/>
      <family val="2"/>
      <scheme val="minor"/>
    </font>
    <font>
      <u/>
      <sz val="11"/>
      <color theme="1"/>
      <name val="Calibri"/>
      <family val="2"/>
      <scheme val="minor"/>
    </font>
    <font>
      <b/>
      <i/>
      <sz val="8"/>
      <color theme="1"/>
      <name val="Calibri"/>
      <family val="2"/>
      <scheme val="minor"/>
    </font>
    <font>
      <b/>
      <sz val="12"/>
      <color rgb="FFFF0000"/>
      <name val="Calibri"/>
      <family val="2"/>
      <scheme val="minor"/>
    </font>
    <font>
      <b/>
      <sz val="14"/>
      <color rgb="FF800000"/>
      <name val="Arial"/>
      <family val="2"/>
    </font>
    <font>
      <sz val="16"/>
      <color theme="1"/>
      <name val="Calibri"/>
      <family val="2"/>
      <scheme val="minor"/>
    </font>
    <font>
      <b/>
      <sz val="11"/>
      <color rgb="FFFF0000"/>
      <name val="Calibri"/>
      <family val="2"/>
      <scheme val="minor"/>
    </font>
    <font>
      <b/>
      <sz val="11"/>
      <name val="Calibri"/>
      <family val="2"/>
      <scheme val="minor"/>
    </font>
    <font>
      <b/>
      <sz val="26"/>
      <color theme="1"/>
      <name val="Calibri"/>
      <family val="2"/>
      <scheme val="minor"/>
    </font>
    <font>
      <b/>
      <sz val="11"/>
      <color rgb="FFC00000"/>
      <name val="Calibri"/>
      <family val="2"/>
      <scheme val="minor"/>
    </font>
    <font>
      <b/>
      <sz val="10"/>
      <color rgb="FF0000FF"/>
      <name val="Arial"/>
      <family val="2"/>
    </font>
    <font>
      <b/>
      <sz val="11"/>
      <color theme="1"/>
      <name val="Calibri"/>
      <family val="2"/>
      <scheme val="minor"/>
    </font>
    <font>
      <sz val="12"/>
      <name val="Calibri"/>
      <family val="2"/>
      <scheme val="minor"/>
    </font>
    <font>
      <b/>
      <i/>
      <sz val="11"/>
      <color theme="1"/>
      <name val="Calibri"/>
      <family val="2"/>
      <scheme val="minor"/>
    </font>
    <font>
      <sz val="10.5"/>
      <color theme="1"/>
      <name val="Calibri"/>
      <family val="2"/>
      <scheme val="minor"/>
    </font>
    <font>
      <b/>
      <sz val="14"/>
      <color theme="4" tint="-0.499984740745262"/>
      <name val="Calibri"/>
      <family val="2"/>
      <scheme val="minor"/>
    </font>
    <font>
      <b/>
      <sz val="11"/>
      <color theme="8" tint="-0.249977111117893"/>
      <name val="Calibri"/>
      <family val="2"/>
      <scheme val="minor"/>
    </font>
    <font>
      <b/>
      <sz val="11"/>
      <color theme="4" tint="-0.499984740745262"/>
      <name val="Calibri"/>
      <family val="2"/>
      <scheme val="minor"/>
    </font>
    <font>
      <sz val="11"/>
      <name val="Calibri"/>
      <family val="2"/>
      <scheme val="minor"/>
    </font>
    <font>
      <b/>
      <sz val="11"/>
      <color theme="4" tint="-0.249977111117893"/>
      <name val="Calibri"/>
      <family val="2"/>
      <scheme val="minor"/>
    </font>
    <font>
      <b/>
      <sz val="14"/>
      <color theme="8" tint="-0.249977111117893"/>
      <name val="Calibri"/>
      <family val="2"/>
      <scheme val="minor"/>
    </font>
    <font>
      <sz val="11"/>
      <color theme="8" tint="-0.249977111117893"/>
      <name val="Calibri"/>
      <family val="2"/>
      <scheme val="minor"/>
    </font>
    <font>
      <sz val="11"/>
      <color theme="4" tint="-0.499984740745262"/>
      <name val="Calibri"/>
      <family val="2"/>
      <scheme val="minor"/>
    </font>
    <font>
      <b/>
      <sz val="11"/>
      <color theme="0"/>
      <name val="Calibri"/>
      <family val="2"/>
      <scheme val="minor"/>
    </font>
    <font>
      <b/>
      <sz val="18"/>
      <name val="Calibri"/>
      <family val="2"/>
      <scheme val="minor"/>
    </font>
    <font>
      <b/>
      <sz val="12"/>
      <color theme="0"/>
      <name val="Calibri"/>
      <family val="2"/>
      <scheme val="minor"/>
    </font>
    <font>
      <b/>
      <sz val="22"/>
      <color theme="1"/>
      <name val="Calibri"/>
      <family val="2"/>
      <scheme val="minor"/>
    </font>
    <font>
      <sz val="24"/>
      <color theme="1"/>
      <name val="Calibri"/>
      <family val="2"/>
      <scheme val="minor"/>
    </font>
    <font>
      <sz val="11"/>
      <color theme="1"/>
      <name val="Aptos Narrow"/>
      <charset val="1"/>
    </font>
  </fonts>
  <fills count="10">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rgb="FF99CC00"/>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theme="1"/>
      </left>
      <right style="thin">
        <color indexed="64"/>
      </right>
      <top/>
      <bottom style="thin">
        <color indexed="64"/>
      </bottom>
      <diagonal/>
    </border>
    <border>
      <left style="thin">
        <color theme="3"/>
      </left>
      <right style="thin">
        <color indexed="64"/>
      </right>
      <top/>
      <bottom/>
      <diagonal/>
    </border>
    <border>
      <left style="thin">
        <color theme="3"/>
      </left>
      <right style="thin">
        <color indexed="64"/>
      </right>
      <top/>
      <bottom style="thin">
        <color indexed="64"/>
      </bottom>
      <diagonal/>
    </border>
    <border>
      <left style="thin">
        <color theme="3"/>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1"/>
      </left>
      <right/>
      <top style="thin">
        <color indexed="64"/>
      </top>
      <bottom/>
      <diagonal/>
    </border>
    <border>
      <left style="thin">
        <color theme="1"/>
      </left>
      <right/>
      <top/>
      <bottom style="thin">
        <color indexed="64"/>
      </bottom>
      <diagonal/>
    </border>
    <border>
      <left style="thin">
        <color theme="3"/>
      </left>
      <right/>
      <top style="thin">
        <color indexed="64"/>
      </top>
      <bottom/>
      <diagonal/>
    </border>
    <border>
      <left style="thin">
        <color theme="3"/>
      </left>
      <right/>
      <top/>
      <bottom/>
      <diagonal/>
    </border>
    <border>
      <left style="thin">
        <color theme="3"/>
      </left>
      <right/>
      <top/>
      <bottom style="thin">
        <color indexed="64"/>
      </bottom>
      <diagonal/>
    </border>
    <border>
      <left style="thin">
        <color theme="3"/>
      </left>
      <right/>
      <top style="thin">
        <color indexed="64"/>
      </top>
      <bottom style="thin">
        <color indexed="64"/>
      </bottom>
      <diagonal/>
    </border>
    <border>
      <left/>
      <right style="thin">
        <color theme="3"/>
      </right>
      <top/>
      <bottom/>
      <diagonal/>
    </border>
    <border>
      <left/>
      <right style="thin">
        <color theme="3"/>
      </right>
      <top/>
      <bottom style="thin">
        <color indexed="64"/>
      </bottom>
      <diagonal/>
    </border>
    <border>
      <left/>
      <right style="thin">
        <color theme="3"/>
      </right>
      <top style="thin">
        <color indexed="64"/>
      </top>
      <bottom style="thin">
        <color indexed="64"/>
      </bottom>
      <diagonal/>
    </border>
    <border>
      <left/>
      <right style="thin">
        <color theme="3"/>
      </right>
      <top style="thin">
        <color indexed="64"/>
      </top>
      <bottom/>
      <diagonal/>
    </border>
  </borders>
  <cellStyleXfs count="3">
    <xf numFmtId="0" fontId="0" fillId="0" borderId="0"/>
    <xf numFmtId="0" fontId="3" fillId="0" borderId="0"/>
    <xf numFmtId="164" fontId="18" fillId="0" borderId="0" applyFont="0" applyFill="0" applyBorder="0" applyAlignment="0" applyProtection="0"/>
  </cellStyleXfs>
  <cellXfs count="404">
    <xf numFmtId="0" fontId="0" fillId="0" borderId="0" xfId="0"/>
    <xf numFmtId="3" fontId="6" fillId="4" borderId="1" xfId="0" applyNumberFormat="1" applyFont="1" applyFill="1" applyBorder="1" applyAlignment="1" applyProtection="1">
      <alignment horizontal="center"/>
      <protection locked="0"/>
    </xf>
    <xf numFmtId="0" fontId="0" fillId="0" borderId="0" xfId="0" applyFill="1"/>
    <xf numFmtId="2" fontId="0" fillId="0" borderId="0" xfId="0" applyNumberFormat="1" applyFill="1"/>
    <xf numFmtId="0" fontId="10" fillId="0" borderId="0" xfId="0" applyFont="1"/>
    <xf numFmtId="3" fontId="6" fillId="5" borderId="1" xfId="0" applyNumberFormat="1" applyFont="1" applyFill="1" applyBorder="1" applyAlignment="1" applyProtection="1">
      <alignment horizontal="center"/>
      <protection locked="0"/>
    </xf>
    <xf numFmtId="0" fontId="6" fillId="0" borderId="3" xfId="0" applyFont="1" applyBorder="1"/>
    <xf numFmtId="0" fontId="0" fillId="0" borderId="3" xfId="0" applyBorder="1"/>
    <xf numFmtId="3" fontId="6" fillId="5" borderId="26" xfId="0" applyNumberFormat="1" applyFont="1" applyFill="1" applyBorder="1" applyAlignment="1" applyProtection="1">
      <alignment horizontal="center"/>
      <protection locked="0"/>
    </xf>
    <xf numFmtId="3" fontId="0" fillId="0" borderId="0" xfId="0" applyNumberFormat="1"/>
    <xf numFmtId="4" fontId="6" fillId="5" borderId="1" xfId="0" applyNumberFormat="1" applyFont="1" applyFill="1" applyBorder="1" applyAlignment="1" applyProtection="1">
      <alignment horizontal="center"/>
      <protection locked="0"/>
    </xf>
    <xf numFmtId="4" fontId="6" fillId="4" borderId="1" xfId="0" applyNumberFormat="1" applyFont="1" applyFill="1" applyBorder="1" applyAlignment="1" applyProtection="1">
      <alignment horizontal="center"/>
      <protection locked="0"/>
    </xf>
    <xf numFmtId="0" fontId="0" fillId="0" borderId="0" xfId="0" applyProtection="1"/>
    <xf numFmtId="0" fontId="5" fillId="2" borderId="0" xfId="0" applyFont="1" applyFill="1" applyBorder="1" applyProtection="1"/>
    <xf numFmtId="0" fontId="9" fillId="0" borderId="0" xfId="0" applyFont="1" applyFill="1" applyBorder="1" applyProtection="1"/>
    <xf numFmtId="0" fontId="0" fillId="0" borderId="0" xfId="0" applyFill="1" applyBorder="1" applyProtection="1"/>
    <xf numFmtId="0" fontId="13" fillId="0" borderId="0" xfId="0" applyFont="1" applyFill="1" applyBorder="1" applyProtection="1"/>
    <xf numFmtId="0" fontId="14" fillId="0" borderId="0" xfId="1" applyFont="1" applyFill="1" applyBorder="1" applyAlignment="1" applyProtection="1">
      <alignment horizontal="right"/>
    </xf>
    <xf numFmtId="14" fontId="15" fillId="0" borderId="0" xfId="1" applyNumberFormat="1" applyFont="1" applyFill="1" applyBorder="1" applyAlignment="1" applyProtection="1">
      <alignment horizontal="center"/>
    </xf>
    <xf numFmtId="166" fontId="0" fillId="0" borderId="0" xfId="0" applyNumberFormat="1" applyProtection="1"/>
    <xf numFmtId="0" fontId="0" fillId="0" borderId="0" xfId="0" applyAlignment="1">
      <alignment wrapText="1"/>
    </xf>
    <xf numFmtId="0" fontId="0" fillId="0" borderId="0" xfId="0" applyAlignment="1">
      <alignment vertical="top"/>
    </xf>
    <xf numFmtId="4" fontId="9" fillId="6" borderId="30" xfId="0" applyNumberFormat="1" applyFont="1" applyFill="1" applyBorder="1" applyAlignment="1" applyProtection="1">
      <alignment horizontal="center"/>
    </xf>
    <xf numFmtId="4" fontId="9" fillId="6" borderId="1" xfId="0" applyNumberFormat="1" applyFont="1" applyFill="1" applyBorder="1" applyAlignment="1" applyProtection="1">
      <alignment horizontal="center"/>
    </xf>
    <xf numFmtId="3" fontId="9" fillId="6" borderId="30" xfId="0" applyNumberFormat="1" applyFont="1" applyFill="1" applyBorder="1" applyAlignment="1" applyProtection="1">
      <alignment horizontal="center"/>
    </xf>
    <xf numFmtId="3" fontId="9" fillId="6" borderId="1" xfId="0" applyNumberFormat="1" applyFont="1" applyFill="1" applyBorder="1" applyAlignment="1" applyProtection="1">
      <alignment horizontal="center"/>
    </xf>
    <xf numFmtId="9" fontId="0" fillId="0" borderId="0" xfId="0" applyNumberFormat="1"/>
    <xf numFmtId="0" fontId="0" fillId="0" borderId="0" xfId="0" applyAlignment="1">
      <alignment horizontal="center"/>
    </xf>
    <xf numFmtId="0" fontId="0" fillId="3" borderId="0" xfId="0" applyFill="1" applyAlignment="1">
      <alignment horizontal="center"/>
    </xf>
    <xf numFmtId="0" fontId="0" fillId="3" borderId="0" xfId="0" applyFill="1"/>
    <xf numFmtId="1" fontId="9" fillId="6" borderId="2" xfId="2" applyNumberFormat="1" applyFont="1" applyFill="1" applyBorder="1" applyAlignment="1" applyProtection="1">
      <alignment horizontal="center"/>
      <protection hidden="1"/>
    </xf>
    <xf numFmtId="4" fontId="0" fillId="0" borderId="0" xfId="0" applyNumberFormat="1"/>
    <xf numFmtId="3" fontId="9" fillId="6" borderId="2" xfId="2" applyNumberFormat="1" applyFont="1" applyFill="1" applyBorder="1" applyAlignment="1" applyProtection="1">
      <alignment horizontal="center"/>
      <protection hidden="1"/>
    </xf>
    <xf numFmtId="1" fontId="9" fillId="6" borderId="8" xfId="2" applyNumberFormat="1" applyFont="1" applyFill="1" applyBorder="1" applyAlignment="1" applyProtection="1">
      <alignment horizontal="center"/>
      <protection hidden="1"/>
    </xf>
    <xf numFmtId="3" fontId="9" fillId="6" borderId="8" xfId="2" applyNumberFormat="1" applyFont="1" applyFill="1" applyBorder="1" applyAlignment="1" applyProtection="1">
      <alignment horizontal="center"/>
      <protection hidden="1"/>
    </xf>
    <xf numFmtId="2" fontId="9" fillId="6" borderId="2" xfId="0" applyNumberFormat="1" applyFont="1" applyFill="1" applyBorder="1" applyAlignment="1" applyProtection="1">
      <alignment horizontal="center"/>
      <protection hidden="1"/>
    </xf>
    <xf numFmtId="168" fontId="9" fillId="6" borderId="2" xfId="0" applyNumberFormat="1" applyFont="1" applyFill="1" applyBorder="1" applyAlignment="1" applyProtection="1">
      <alignment horizontal="center"/>
      <protection hidden="1"/>
    </xf>
    <xf numFmtId="3" fontId="5" fillId="6" borderId="2" xfId="2" applyNumberFormat="1" applyFont="1" applyFill="1" applyBorder="1" applyAlignment="1" applyProtection="1">
      <alignment horizontal="center" vertical="center"/>
      <protection hidden="1"/>
    </xf>
    <xf numFmtId="1" fontId="0" fillId="0" borderId="0" xfId="0" applyNumberFormat="1"/>
    <xf numFmtId="168" fontId="9" fillId="6" borderId="5" xfId="0" applyNumberFormat="1" applyFont="1" applyFill="1" applyBorder="1" applyAlignment="1" applyProtection="1">
      <alignment horizontal="center"/>
      <protection hidden="1"/>
    </xf>
    <xf numFmtId="1" fontId="9" fillId="6" borderId="5" xfId="2" applyNumberFormat="1" applyFont="1" applyFill="1" applyBorder="1" applyAlignment="1" applyProtection="1">
      <alignment horizontal="center"/>
      <protection hidden="1"/>
    </xf>
    <xf numFmtId="3" fontId="9" fillId="6" borderId="5" xfId="2" applyNumberFormat="1" applyFont="1" applyFill="1" applyBorder="1" applyAlignment="1" applyProtection="1">
      <alignment horizontal="center"/>
      <protection hidden="1"/>
    </xf>
    <xf numFmtId="0" fontId="5" fillId="2" borderId="32" xfId="0" applyFont="1" applyFill="1" applyBorder="1" applyProtection="1"/>
    <xf numFmtId="3" fontId="9" fillId="6" borderId="2" xfId="0" applyNumberFormat="1" applyFont="1" applyFill="1" applyBorder="1" applyAlignment="1" applyProtection="1">
      <alignment horizontal="center"/>
    </xf>
    <xf numFmtId="0" fontId="0" fillId="0" borderId="0" xfId="0" applyFill="1" applyProtection="1"/>
    <xf numFmtId="0" fontId="5" fillId="2" borderId="9" xfId="0" applyFont="1" applyFill="1" applyBorder="1" applyProtection="1"/>
    <xf numFmtId="0" fontId="5" fillId="2" borderId="3" xfId="0" applyFont="1" applyFill="1" applyBorder="1" applyProtection="1"/>
    <xf numFmtId="0" fontId="5" fillId="6" borderId="3" xfId="0" applyFont="1" applyFill="1" applyBorder="1" applyAlignment="1" applyProtection="1">
      <alignment vertical="center"/>
    </xf>
    <xf numFmtId="0" fontId="9" fillId="6" borderId="3" xfId="0" applyFont="1" applyFill="1" applyBorder="1" applyAlignment="1" applyProtection="1">
      <alignment vertical="center"/>
    </xf>
    <xf numFmtId="0" fontId="0" fillId="0" borderId="0" xfId="0" quotePrefix="1"/>
    <xf numFmtId="0" fontId="0" fillId="0" borderId="0" xfId="0" applyAlignment="1">
      <alignment vertical="top" wrapText="1"/>
    </xf>
    <xf numFmtId="0" fontId="0" fillId="0" borderId="0" xfId="0" applyAlignment="1">
      <alignment horizontal="right" indent="1"/>
    </xf>
    <xf numFmtId="0" fontId="0" fillId="0" borderId="0" xfId="0" applyAlignment="1">
      <alignment horizontal="right"/>
    </xf>
    <xf numFmtId="0" fontId="0" fillId="0" borderId="2" xfId="0" applyBorder="1"/>
    <xf numFmtId="0" fontId="0" fillId="0" borderId="32" xfId="0" applyBorder="1"/>
    <xf numFmtId="0" fontId="0" fillId="0" borderId="0" xfId="0" applyBorder="1"/>
    <xf numFmtId="0" fontId="0" fillId="0" borderId="8" xfId="0" applyBorder="1"/>
    <xf numFmtId="0" fontId="0" fillId="0" borderId="5" xfId="0" applyBorder="1"/>
    <xf numFmtId="0" fontId="0" fillId="0" borderId="0" xfId="0" applyBorder="1" applyAlignment="1"/>
    <xf numFmtId="0" fontId="0" fillId="0" borderId="0" xfId="0" applyBorder="1" applyAlignment="1">
      <alignment horizontal="right"/>
    </xf>
    <xf numFmtId="0" fontId="0" fillId="0" borderId="0" xfId="0" quotePrefix="1" applyAlignment="1">
      <alignment horizontal="right"/>
    </xf>
    <xf numFmtId="0" fontId="0" fillId="0" borderId="0" xfId="0" applyAlignment="1">
      <alignment horizontal="left"/>
    </xf>
    <xf numFmtId="0" fontId="0" fillId="0" borderId="5" xfId="0" applyBorder="1" applyAlignment="1">
      <alignment wrapText="1"/>
    </xf>
    <xf numFmtId="0" fontId="0" fillId="0" borderId="0" xfId="0" applyBorder="1" applyAlignment="1">
      <alignment vertical="top" wrapText="1"/>
    </xf>
    <xf numFmtId="165" fontId="9" fillId="6" borderId="2" xfId="0" applyNumberFormat="1" applyFont="1" applyFill="1" applyBorder="1" applyAlignment="1" applyProtection="1">
      <alignment horizontal="center"/>
    </xf>
    <xf numFmtId="0" fontId="33" fillId="0" borderId="0" xfId="0" applyFont="1" applyAlignment="1">
      <alignment vertical="center"/>
    </xf>
    <xf numFmtId="0" fontId="0" fillId="0" borderId="0" xfId="0" applyAlignment="1">
      <alignment vertical="center" wrapText="1"/>
    </xf>
    <xf numFmtId="4" fontId="9" fillId="6" borderId="2" xfId="0" applyNumberFormat="1" applyFont="1" applyFill="1" applyBorder="1" applyAlignment="1" applyProtection="1">
      <alignment horizontal="center"/>
      <protection hidden="1"/>
    </xf>
    <xf numFmtId="4" fontId="9" fillId="6" borderId="8" xfId="0" applyNumberFormat="1" applyFont="1" applyFill="1" applyBorder="1" applyAlignment="1" applyProtection="1">
      <alignment horizontal="center"/>
      <protection hidden="1"/>
    </xf>
    <xf numFmtId="4" fontId="9" fillId="6" borderId="2" xfId="0" applyNumberFormat="1" applyFont="1" applyFill="1" applyBorder="1" applyAlignment="1" applyProtection="1">
      <alignment horizontal="center"/>
    </xf>
    <xf numFmtId="0" fontId="26" fillId="0" borderId="0" xfId="0" applyFont="1" applyFill="1" applyAlignment="1">
      <alignment vertical="top"/>
    </xf>
    <xf numFmtId="0" fontId="26" fillId="0" borderId="0" xfId="0" applyFont="1" applyFill="1" applyAlignment="1">
      <alignment vertical="top" wrapText="1"/>
    </xf>
    <xf numFmtId="0" fontId="26" fillId="0" borderId="0" xfId="0" applyFont="1"/>
    <xf numFmtId="2" fontId="0" fillId="0" borderId="0" xfId="0" applyNumberFormat="1"/>
    <xf numFmtId="2" fontId="0" fillId="7" borderId="0" xfId="0" applyNumberFormat="1" applyFill="1"/>
    <xf numFmtId="0" fontId="0" fillId="7" borderId="0" xfId="0" applyFill="1"/>
    <xf numFmtId="0" fontId="38" fillId="0" borderId="2" xfId="0" applyFont="1" applyBorder="1" applyAlignment="1">
      <alignment vertical="top" wrapText="1"/>
    </xf>
    <xf numFmtId="0" fontId="27" fillId="0" borderId="2" xfId="0" applyFont="1" applyBorder="1" applyAlignment="1">
      <alignment horizontal="center" vertical="top" wrapText="1"/>
    </xf>
    <xf numFmtId="0" fontId="27" fillId="0" borderId="0" xfId="0" applyFont="1" applyAlignment="1">
      <alignment horizontal="center" vertical="top" wrapText="1"/>
    </xf>
    <xf numFmtId="0" fontId="38" fillId="0" borderId="0" xfId="0" applyFont="1" applyAlignment="1">
      <alignment vertical="top" wrapText="1"/>
    </xf>
    <xf numFmtId="4" fontId="0" fillId="0" borderId="0" xfId="0" applyNumberFormat="1" applyFill="1"/>
    <xf numFmtId="0" fontId="0" fillId="0" borderId="0" xfId="0" applyAlignment="1">
      <alignment vertical="center"/>
    </xf>
    <xf numFmtId="0" fontId="0" fillId="8" borderId="0" xfId="0" applyFill="1"/>
    <xf numFmtId="0" fontId="28" fillId="8" borderId="0" xfId="0" applyFont="1" applyFill="1"/>
    <xf numFmtId="0" fontId="25" fillId="8" borderId="0" xfId="0" applyFont="1" applyFill="1"/>
    <xf numFmtId="0" fontId="12" fillId="8" borderId="0" xfId="0" applyFont="1" applyFill="1"/>
    <xf numFmtId="0" fontId="29" fillId="8" borderId="0" xfId="0" applyFont="1" applyFill="1" applyAlignment="1">
      <alignment vertical="top"/>
    </xf>
    <xf numFmtId="0" fontId="26" fillId="8" borderId="0" xfId="0" applyFont="1" applyFill="1" applyAlignment="1">
      <alignment vertical="top"/>
    </xf>
    <xf numFmtId="0" fontId="26" fillId="8" borderId="0" xfId="0" applyFont="1" applyFill="1" applyAlignment="1">
      <alignment vertical="top" wrapText="1"/>
    </xf>
    <xf numFmtId="0" fontId="0" fillId="8" borderId="0" xfId="0" applyFill="1" applyAlignment="1">
      <alignment vertical="center"/>
    </xf>
    <xf numFmtId="165" fontId="9" fillId="5" borderId="2" xfId="0" applyNumberFormat="1" applyFont="1" applyFill="1" applyBorder="1" applyAlignment="1" applyProtection="1">
      <alignment horizontal="center"/>
      <protection locked="0"/>
    </xf>
    <xf numFmtId="165" fontId="0" fillId="5" borderId="2" xfId="0" applyNumberFormat="1" applyFont="1" applyFill="1" applyBorder="1" applyAlignment="1" applyProtection="1">
      <alignment horizontal="center"/>
      <protection locked="0"/>
    </xf>
    <xf numFmtId="3" fontId="9" fillId="5" borderId="2" xfId="0" applyNumberFormat="1" applyFont="1" applyFill="1" applyBorder="1" applyAlignment="1" applyProtection="1">
      <alignment horizontal="center"/>
      <protection locked="0"/>
    </xf>
    <xf numFmtId="0" fontId="9" fillId="5" borderId="2" xfId="0" applyFont="1" applyFill="1" applyBorder="1" applyAlignment="1" applyProtection="1">
      <alignment horizontal="center"/>
      <protection locked="0"/>
    </xf>
    <xf numFmtId="4" fontId="9" fillId="5" borderId="1" xfId="0" applyNumberFormat="1" applyFont="1" applyFill="1" applyBorder="1" applyAlignment="1" applyProtection="1">
      <alignment horizontal="center"/>
      <protection locked="0"/>
    </xf>
    <xf numFmtId="3" fontId="9" fillId="5" borderId="1" xfId="0" applyNumberFormat="1" applyFont="1" applyFill="1" applyBorder="1" applyAlignment="1" applyProtection="1">
      <alignment horizontal="center"/>
      <protection locked="0"/>
    </xf>
    <xf numFmtId="3" fontId="9" fillId="5" borderId="30" xfId="0" applyNumberFormat="1" applyFont="1" applyFill="1" applyBorder="1" applyAlignment="1" applyProtection="1">
      <alignment horizontal="center"/>
      <protection locked="0"/>
    </xf>
    <xf numFmtId="0" fontId="9" fillId="8" borderId="13" xfId="0" applyFont="1" applyFill="1" applyBorder="1" applyProtection="1"/>
    <xf numFmtId="0" fontId="10" fillId="8" borderId="14" xfId="0" applyFont="1" applyFill="1" applyBorder="1" applyProtection="1"/>
    <xf numFmtId="0" fontId="9" fillId="8" borderId="16" xfId="0" applyFont="1" applyFill="1" applyBorder="1" applyProtection="1"/>
    <xf numFmtId="0" fontId="0" fillId="8" borderId="0" xfId="0" applyFont="1" applyFill="1" applyBorder="1" applyProtection="1"/>
    <xf numFmtId="0" fontId="0" fillId="8" borderId="27" xfId="0" applyFont="1" applyFill="1" applyBorder="1" applyProtection="1"/>
    <xf numFmtId="0" fontId="0" fillId="8" borderId="0" xfId="0" applyFill="1" applyProtection="1"/>
    <xf numFmtId="0" fontId="9" fillId="8" borderId="18" xfId="0" applyFont="1" applyFill="1" applyBorder="1" applyProtection="1"/>
    <xf numFmtId="0" fontId="10" fillId="8" borderId="19" xfId="0" applyFont="1" applyFill="1" applyBorder="1" applyProtection="1"/>
    <xf numFmtId="0" fontId="0" fillId="8" borderId="13" xfId="0" applyFill="1" applyBorder="1" applyProtection="1"/>
    <xf numFmtId="0" fontId="0" fillId="8" borderId="14" xfId="0" applyFill="1" applyBorder="1" applyProtection="1"/>
    <xf numFmtId="0" fontId="0" fillId="8" borderId="16" xfId="0" applyFill="1" applyBorder="1" applyProtection="1"/>
    <xf numFmtId="0" fontId="0" fillId="8" borderId="0" xfId="0" applyFill="1" applyBorder="1" applyProtection="1"/>
    <xf numFmtId="0" fontId="1" fillId="8" borderId="16" xfId="0" applyFont="1" applyFill="1" applyBorder="1" applyProtection="1"/>
    <xf numFmtId="0" fontId="5" fillId="8" borderId="28" xfId="0" applyFont="1" applyFill="1" applyBorder="1" applyProtection="1"/>
    <xf numFmtId="0" fontId="9" fillId="8" borderId="28" xfId="0" applyFont="1" applyFill="1" applyBorder="1" applyProtection="1"/>
    <xf numFmtId="3" fontId="5" fillId="8" borderId="29" xfId="0" applyNumberFormat="1" applyFont="1" applyFill="1" applyBorder="1" applyAlignment="1" applyProtection="1">
      <alignment horizontal="center"/>
    </xf>
    <xf numFmtId="0" fontId="0" fillId="8" borderId="31" xfId="0" applyFill="1" applyBorder="1" applyAlignment="1" applyProtection="1">
      <alignment horizontal="center" vertical="center"/>
    </xf>
    <xf numFmtId="0" fontId="34" fillId="8" borderId="1" xfId="0" applyFont="1" applyFill="1" applyBorder="1" applyAlignment="1" applyProtection="1">
      <alignment horizontal="center" vertical="center"/>
    </xf>
    <xf numFmtId="0" fontId="0" fillId="8" borderId="15" xfId="0" applyFill="1" applyBorder="1" applyProtection="1"/>
    <xf numFmtId="0" fontId="0" fillId="8" borderId="17" xfId="0" applyFill="1" applyBorder="1" applyProtection="1"/>
    <xf numFmtId="0" fontId="14" fillId="8" borderId="17" xfId="1" applyFont="1" applyFill="1" applyBorder="1" applyAlignment="1" applyProtection="1">
      <alignment horizontal="right"/>
    </xf>
    <xf numFmtId="0" fontId="0" fillId="8" borderId="20" xfId="0" applyFill="1" applyBorder="1" applyProtection="1"/>
    <xf numFmtId="0" fontId="9" fillId="8" borderId="17" xfId="0" applyFont="1" applyFill="1" applyBorder="1" applyProtection="1"/>
    <xf numFmtId="0" fontId="9" fillId="8" borderId="20" xfId="0" applyFont="1" applyFill="1" applyBorder="1" applyProtection="1"/>
    <xf numFmtId="0" fontId="0" fillId="8" borderId="18" xfId="0" applyFill="1" applyBorder="1" applyProtection="1"/>
    <xf numFmtId="0" fontId="0" fillId="8" borderId="19" xfId="0" applyFill="1" applyBorder="1" applyProtection="1"/>
    <xf numFmtId="0" fontId="9" fillId="8" borderId="0" xfId="0" applyFont="1" applyFill="1" applyBorder="1" applyProtection="1"/>
    <xf numFmtId="0" fontId="9" fillId="8" borderId="19" xfId="0" applyFont="1" applyFill="1" applyBorder="1" applyProtection="1"/>
    <xf numFmtId="0" fontId="10" fillId="8" borderId="0" xfId="0" applyFont="1" applyFill="1" applyBorder="1" applyProtection="1"/>
    <xf numFmtId="0" fontId="0" fillId="8" borderId="2" xfId="0" applyFill="1" applyBorder="1" applyProtection="1"/>
    <xf numFmtId="0" fontId="40" fillId="8" borderId="4" xfId="0" applyFont="1" applyFill="1" applyBorder="1" applyAlignment="1" applyProtection="1">
      <alignment horizontal="center" vertical="center"/>
    </xf>
    <xf numFmtId="0" fontId="35" fillId="8" borderId="4" xfId="0" applyFont="1" applyFill="1" applyBorder="1" applyAlignment="1" applyProtection="1">
      <alignment horizontal="center" vertical="center"/>
    </xf>
    <xf numFmtId="0" fontId="35" fillId="8" borderId="2" xfId="0" applyFont="1" applyFill="1" applyBorder="1" applyAlignment="1" applyProtection="1">
      <alignment horizontal="center" vertical="center"/>
    </xf>
    <xf numFmtId="0" fontId="0" fillId="8" borderId="17" xfId="0" applyFill="1" applyBorder="1" applyAlignment="1" applyProtection="1">
      <alignment horizontal="center"/>
    </xf>
    <xf numFmtId="0" fontId="5" fillId="8" borderId="5" xfId="0" applyFont="1" applyFill="1" applyBorder="1" applyProtection="1"/>
    <xf numFmtId="0" fontId="11" fillId="8" borderId="5" xfId="0" applyFont="1" applyFill="1" applyBorder="1" applyAlignment="1" applyProtection="1">
      <alignment horizontal="center"/>
    </xf>
    <xf numFmtId="167" fontId="8" fillId="8" borderId="36" xfId="0" applyNumberFormat="1" applyFont="1" applyFill="1" applyBorder="1" applyAlignment="1" applyProtection="1">
      <alignment horizontal="center" vertical="center"/>
    </xf>
    <xf numFmtId="167" fontId="8" fillId="8" borderId="5" xfId="0" applyNumberFormat="1" applyFont="1" applyFill="1" applyBorder="1" applyAlignment="1" applyProtection="1">
      <alignment horizontal="center" vertical="center"/>
    </xf>
    <xf numFmtId="0" fontId="5" fillId="8" borderId="8" xfId="0" applyFont="1" applyFill="1" applyBorder="1" applyProtection="1"/>
    <xf numFmtId="0" fontId="12" fillId="8" borderId="8" xfId="0" applyFont="1" applyFill="1" applyBorder="1" applyAlignment="1" applyProtection="1">
      <alignment horizontal="center"/>
    </xf>
    <xf numFmtId="166" fontId="5" fillId="8" borderId="8" xfId="0" applyNumberFormat="1" applyFont="1" applyFill="1" applyBorder="1" applyAlignment="1" applyProtection="1">
      <alignment horizontal="center" vertical="center"/>
    </xf>
    <xf numFmtId="166" fontId="5" fillId="8" borderId="9" xfId="0" applyNumberFormat="1" applyFont="1" applyFill="1" applyBorder="1" applyAlignment="1" applyProtection="1">
      <alignment horizontal="center" vertical="center"/>
    </xf>
    <xf numFmtId="166" fontId="5" fillId="8" borderId="22" xfId="0" applyNumberFormat="1" applyFont="1" applyFill="1" applyBorder="1" applyAlignment="1" applyProtection="1">
      <alignment horizontal="center" vertical="center"/>
    </xf>
    <xf numFmtId="0" fontId="9" fillId="8" borderId="6" xfId="0" applyFont="1" applyFill="1" applyBorder="1" applyProtection="1"/>
    <xf numFmtId="167" fontId="8" fillId="8" borderId="7" xfId="0" applyNumberFormat="1" applyFont="1" applyFill="1" applyBorder="1" applyAlignment="1" applyProtection="1">
      <alignment horizontal="center" vertical="center"/>
    </xf>
    <xf numFmtId="0" fontId="12" fillId="8" borderId="6" xfId="0" applyFont="1" applyFill="1" applyBorder="1" applyAlignment="1" applyProtection="1">
      <alignment horizontal="center"/>
    </xf>
    <xf numFmtId="166" fontId="9" fillId="8" borderId="7" xfId="0" applyNumberFormat="1" applyFont="1" applyFill="1" applyBorder="1" applyAlignment="1" applyProtection="1">
      <alignment horizontal="center" vertical="center"/>
    </xf>
    <xf numFmtId="166" fontId="9" fillId="8" borderId="6" xfId="0" applyNumberFormat="1" applyFont="1" applyFill="1" applyBorder="1" applyAlignment="1" applyProtection="1">
      <alignment horizontal="center" vertical="center"/>
    </xf>
    <xf numFmtId="0" fontId="11" fillId="8" borderId="6" xfId="0" applyFont="1" applyFill="1" applyBorder="1" applyAlignment="1" applyProtection="1">
      <alignment horizontal="center"/>
    </xf>
    <xf numFmtId="167" fontId="8" fillId="8" borderId="6" xfId="0" applyNumberFormat="1" applyFont="1" applyFill="1" applyBorder="1" applyAlignment="1" applyProtection="1">
      <alignment horizontal="center" vertical="center"/>
    </xf>
    <xf numFmtId="166" fontId="5" fillId="8" borderId="37" xfId="0" applyNumberFormat="1" applyFont="1" applyFill="1" applyBorder="1" applyAlignment="1" applyProtection="1">
      <alignment horizontal="center" vertical="center"/>
    </xf>
    <xf numFmtId="0" fontId="5" fillId="8" borderId="17" xfId="0" applyFont="1" applyFill="1" applyBorder="1" applyProtection="1"/>
    <xf numFmtId="0" fontId="5" fillId="8" borderId="6" xfId="0" applyFont="1" applyFill="1" applyBorder="1" applyAlignment="1" applyProtection="1">
      <alignment vertical="center"/>
    </xf>
    <xf numFmtId="0" fontId="8" fillId="8" borderId="8" xfId="0" applyFont="1" applyFill="1" applyBorder="1" applyAlignment="1" applyProtection="1">
      <alignment vertical="center"/>
    </xf>
    <xf numFmtId="0" fontId="0" fillId="8" borderId="6" xfId="0" applyFill="1" applyBorder="1" applyProtection="1"/>
    <xf numFmtId="166" fontId="9" fillId="8" borderId="44" xfId="0" applyNumberFormat="1" applyFont="1" applyFill="1" applyBorder="1" applyAlignment="1" applyProtection="1">
      <alignment horizontal="center" vertical="center"/>
    </xf>
    <xf numFmtId="166" fontId="9" fillId="8" borderId="23" xfId="0" applyNumberFormat="1" applyFont="1" applyFill="1" applyBorder="1" applyAlignment="1" applyProtection="1">
      <alignment horizontal="center" vertical="center"/>
    </xf>
    <xf numFmtId="166" fontId="9" fillId="8" borderId="7" xfId="0" applyNumberFormat="1" applyFont="1" applyFill="1" applyBorder="1" applyAlignment="1" applyProtection="1">
      <alignment horizontal="center"/>
    </xf>
    <xf numFmtId="166" fontId="5" fillId="8" borderId="45" xfId="0" applyNumberFormat="1" applyFont="1" applyFill="1" applyBorder="1" applyAlignment="1" applyProtection="1">
      <alignment horizontal="center" vertical="center"/>
    </xf>
    <xf numFmtId="166" fontId="5" fillId="8" borderId="24" xfId="0" applyNumberFormat="1" applyFont="1" applyFill="1" applyBorder="1" applyAlignment="1" applyProtection="1">
      <alignment horizontal="center" vertical="center"/>
    </xf>
    <xf numFmtId="0" fontId="10" fillId="8" borderId="2" xfId="0" applyFont="1" applyFill="1" applyBorder="1" applyAlignment="1" applyProtection="1">
      <alignment horizontal="center" vertical="center"/>
    </xf>
    <xf numFmtId="166" fontId="10" fillId="8" borderId="2" xfId="0" applyNumberFormat="1" applyFont="1" applyFill="1" applyBorder="1" applyAlignment="1" applyProtection="1">
      <alignment horizontal="center" vertical="center"/>
    </xf>
    <xf numFmtId="166" fontId="10" fillId="8" borderId="46" xfId="0" applyNumberFormat="1" applyFont="1" applyFill="1" applyBorder="1" applyAlignment="1" applyProtection="1">
      <alignment horizontal="center" vertical="center"/>
    </xf>
    <xf numFmtId="166" fontId="10" fillId="8" borderId="25" xfId="0" applyNumberFormat="1" applyFont="1" applyFill="1" applyBorder="1" applyAlignment="1" applyProtection="1">
      <alignment horizontal="center" vertical="center"/>
    </xf>
    <xf numFmtId="0" fontId="36" fillId="8" borderId="19" xfId="0" applyFont="1" applyFill="1" applyBorder="1" applyProtection="1"/>
    <xf numFmtId="0" fontId="37" fillId="8" borderId="19" xfId="0" applyFont="1" applyFill="1" applyBorder="1" applyProtection="1"/>
    <xf numFmtId="0" fontId="14" fillId="8" borderId="19" xfId="1" applyFont="1" applyFill="1" applyBorder="1" applyAlignment="1" applyProtection="1">
      <alignment horizontal="right"/>
    </xf>
    <xf numFmtId="14" fontId="15" fillId="8" borderId="19" xfId="1" applyNumberFormat="1" applyFont="1" applyFill="1" applyBorder="1" applyAlignment="1" applyProtection="1">
      <alignment horizontal="center"/>
    </xf>
    <xf numFmtId="0" fontId="13" fillId="8" borderId="0" xfId="0" applyFont="1" applyFill="1" applyBorder="1" applyProtection="1"/>
    <xf numFmtId="0" fontId="14" fillId="8" borderId="0" xfId="1" applyFont="1" applyFill="1" applyBorder="1" applyAlignment="1" applyProtection="1">
      <alignment horizontal="right"/>
    </xf>
    <xf numFmtId="14" fontId="15" fillId="8" borderId="0" xfId="1" applyNumberFormat="1" applyFont="1" applyFill="1" applyBorder="1" applyAlignment="1" applyProtection="1">
      <alignment horizontal="center"/>
    </xf>
    <xf numFmtId="3" fontId="6" fillId="8" borderId="0" xfId="0" applyNumberFormat="1" applyFont="1" applyFill="1" applyBorder="1" applyAlignment="1" applyProtection="1">
      <alignment horizontal="center"/>
    </xf>
    <xf numFmtId="0" fontId="17" fillId="8" borderId="14" xfId="0" applyFont="1" applyFill="1" applyBorder="1" applyAlignment="1" applyProtection="1">
      <alignment horizontal="left"/>
    </xf>
    <xf numFmtId="0" fontId="2" fillId="8" borderId="0" xfId="0" applyFont="1" applyFill="1" applyBorder="1" applyAlignment="1" applyProtection="1">
      <alignment horizontal="left"/>
    </xf>
    <xf numFmtId="0" fontId="5" fillId="8" borderId="0" xfId="0" applyFont="1" applyFill="1" applyBorder="1" applyProtection="1"/>
    <xf numFmtId="0" fontId="31" fillId="8" borderId="0" xfId="0" applyFont="1" applyFill="1" applyBorder="1" applyProtection="1"/>
    <xf numFmtId="0" fontId="31" fillId="8" borderId="0" xfId="0" applyFont="1" applyFill="1" applyProtection="1"/>
    <xf numFmtId="0" fontId="43" fillId="8" borderId="0" xfId="0" applyFont="1" applyFill="1" applyBorder="1" applyProtection="1"/>
    <xf numFmtId="0" fontId="4" fillId="8" borderId="14" xfId="1" applyFont="1" applyFill="1" applyBorder="1" applyProtection="1"/>
    <xf numFmtId="0" fontId="4" fillId="8" borderId="15" xfId="1" applyFont="1" applyFill="1" applyBorder="1" applyProtection="1"/>
    <xf numFmtId="0" fontId="32" fillId="8" borderId="0" xfId="0" applyFont="1" applyFill="1" applyBorder="1" applyAlignment="1" applyProtection="1">
      <alignment horizontal="center"/>
    </xf>
    <xf numFmtId="165" fontId="0" fillId="8" borderId="0" xfId="0" applyNumberFormat="1" applyFont="1" applyFill="1" applyBorder="1" applyAlignment="1" applyProtection="1">
      <alignment horizontal="center"/>
      <protection locked="0"/>
    </xf>
    <xf numFmtId="0" fontId="0" fillId="8" borderId="13" xfId="0" applyFill="1" applyBorder="1"/>
    <xf numFmtId="0" fontId="0" fillId="8" borderId="14" xfId="0" applyFill="1" applyBorder="1"/>
    <xf numFmtId="0" fontId="0" fillId="8" borderId="16" xfId="0" applyFill="1" applyBorder="1"/>
    <xf numFmtId="0" fontId="10" fillId="8" borderId="0" xfId="0" applyFont="1" applyFill="1" applyBorder="1"/>
    <xf numFmtId="0" fontId="21" fillId="8" borderId="0" xfId="0" applyFont="1" applyFill="1" applyBorder="1"/>
    <xf numFmtId="0" fontId="23" fillId="8" borderId="21" xfId="0" applyFont="1" applyFill="1" applyBorder="1"/>
    <xf numFmtId="0" fontId="5" fillId="8" borderId="32" xfId="0" applyFont="1" applyFill="1" applyBorder="1" applyAlignment="1">
      <alignment horizontal="left" wrapText="1"/>
    </xf>
    <xf numFmtId="0" fontId="5" fillId="8" borderId="0" xfId="0" applyFont="1" applyFill="1" applyBorder="1" applyAlignment="1">
      <alignment horizontal="left" wrapText="1"/>
    </xf>
    <xf numFmtId="0" fontId="5" fillId="8" borderId="7" xfId="0" applyFont="1" applyFill="1" applyBorder="1" applyAlignment="1">
      <alignment horizontal="left" wrapText="1"/>
    </xf>
    <xf numFmtId="0" fontId="5" fillId="8" borderId="0" xfId="0" applyFont="1" applyFill="1" applyBorder="1" applyAlignment="1">
      <alignment horizontal="left"/>
    </xf>
    <xf numFmtId="0" fontId="5" fillId="8" borderId="9" xfId="0" applyFont="1" applyFill="1" applyBorder="1" applyAlignment="1">
      <alignment horizontal="left"/>
    </xf>
    <xf numFmtId="0" fontId="5" fillId="8" borderId="12" xfId="0" applyFont="1" applyFill="1" applyBorder="1"/>
    <xf numFmtId="0" fontId="9" fillId="8" borderId="3" xfId="0" applyFont="1" applyFill="1" applyBorder="1"/>
    <xf numFmtId="0" fontId="5" fillId="8" borderId="3" xfId="0" applyFont="1" applyFill="1" applyBorder="1"/>
    <xf numFmtId="0" fontId="5" fillId="8" borderId="32" xfId="0" applyFont="1" applyFill="1" applyBorder="1"/>
    <xf numFmtId="0" fontId="5" fillId="8" borderId="0" xfId="0" applyFont="1" applyFill="1" applyBorder="1"/>
    <xf numFmtId="0" fontId="5" fillId="8" borderId="9" xfId="0" applyFont="1" applyFill="1" applyBorder="1"/>
    <xf numFmtId="0" fontId="9" fillId="8" borderId="0" xfId="0" applyFont="1" applyFill="1" applyBorder="1"/>
    <xf numFmtId="0" fontId="5" fillId="8" borderId="3" xfId="0" applyFont="1" applyFill="1" applyBorder="1" applyAlignment="1">
      <alignment vertical="center"/>
    </xf>
    <xf numFmtId="0" fontId="0" fillId="8" borderId="18" xfId="0" applyFill="1" applyBorder="1"/>
    <xf numFmtId="0" fontId="0" fillId="8" borderId="19" xfId="0" applyFill="1" applyBorder="1"/>
    <xf numFmtId="0" fontId="19" fillId="8" borderId="14" xfId="0" applyFont="1" applyFill="1" applyBorder="1"/>
    <xf numFmtId="165" fontId="22" fillId="8" borderId="14" xfId="0" applyNumberFormat="1" applyFont="1" applyFill="1" applyBorder="1" applyAlignment="1" applyProtection="1">
      <alignment horizontal="center"/>
      <protection hidden="1"/>
    </xf>
    <xf numFmtId="3" fontId="20" fillId="8" borderId="14" xfId="0" applyNumberFormat="1" applyFont="1" applyFill="1" applyBorder="1" applyAlignment="1">
      <alignment horizontal="center"/>
    </xf>
    <xf numFmtId="0" fontId="0" fillId="8" borderId="15" xfId="0" applyFill="1" applyBorder="1"/>
    <xf numFmtId="0" fontId="0" fillId="8" borderId="33" xfId="0" applyFill="1" applyBorder="1"/>
    <xf numFmtId="0" fontId="0" fillId="8" borderId="0" xfId="0" applyFill="1" applyBorder="1"/>
    <xf numFmtId="0" fontId="12" fillId="8" borderId="0" xfId="0" applyFont="1" applyFill="1" applyBorder="1"/>
    <xf numFmtId="0" fontId="10" fillId="8" borderId="0" xfId="0" applyFont="1" applyFill="1" applyBorder="1" applyAlignment="1">
      <alignment horizontal="center"/>
    </xf>
    <xf numFmtId="0" fontId="10" fillId="8" borderId="17" xfId="0" applyFont="1" applyFill="1" applyBorder="1" applyAlignment="1">
      <alignment horizontal="center"/>
    </xf>
    <xf numFmtId="0" fontId="0" fillId="8" borderId="34" xfId="0" applyFill="1" applyBorder="1"/>
    <xf numFmtId="0" fontId="9" fillId="8" borderId="32" xfId="0" applyFont="1" applyFill="1" applyBorder="1"/>
    <xf numFmtId="0" fontId="9" fillId="8" borderId="36" xfId="0" applyFont="1" applyFill="1" applyBorder="1"/>
    <xf numFmtId="0" fontId="5" fillId="8" borderId="5" xfId="0" applyFont="1" applyFill="1" applyBorder="1" applyAlignment="1">
      <alignment horizontal="center"/>
    </xf>
    <xf numFmtId="0" fontId="0" fillId="8" borderId="17" xfId="0" applyFill="1" applyBorder="1"/>
    <xf numFmtId="2" fontId="9" fillId="8" borderId="0" xfId="0" applyNumberFormat="1" applyFont="1" applyFill="1" applyBorder="1" applyAlignment="1">
      <alignment horizontal="center" vertical="center"/>
    </xf>
    <xf numFmtId="0" fontId="9" fillId="8" borderId="9" xfId="0" applyFont="1" applyFill="1" applyBorder="1"/>
    <xf numFmtId="0" fontId="9" fillId="8" borderId="7" xfId="0" applyFont="1" applyFill="1" applyBorder="1"/>
    <xf numFmtId="0" fontId="5" fillId="8" borderId="8" xfId="0" applyFont="1" applyFill="1" applyBorder="1" applyAlignment="1">
      <alignment horizontal="center"/>
    </xf>
    <xf numFmtId="4" fontId="9" fillId="8" borderId="12" xfId="0" applyNumberFormat="1" applyFont="1" applyFill="1" applyBorder="1" applyAlignment="1" applyProtection="1">
      <alignment horizontal="center"/>
      <protection locked="0"/>
    </xf>
    <xf numFmtId="4" fontId="9" fillId="9" borderId="2" xfId="0" applyNumberFormat="1" applyFont="1" applyFill="1" applyBorder="1" applyAlignment="1" applyProtection="1">
      <alignment horizontal="center"/>
      <protection locked="0"/>
    </xf>
    <xf numFmtId="0" fontId="5" fillId="8" borderId="4" xfId="0" applyFont="1" applyFill="1" applyBorder="1"/>
    <xf numFmtId="0" fontId="9" fillId="8" borderId="3" xfId="0" applyFont="1" applyFill="1" applyBorder="1" applyAlignment="1">
      <alignment vertical="center"/>
    </xf>
    <xf numFmtId="3" fontId="5" fillId="8" borderId="4" xfId="2" applyNumberFormat="1" applyFont="1" applyFill="1" applyBorder="1" applyAlignment="1" applyProtection="1">
      <alignment horizontal="center" vertical="center"/>
      <protection hidden="1"/>
    </xf>
    <xf numFmtId="3" fontId="5" fillId="8" borderId="2" xfId="2" applyNumberFormat="1" applyFont="1" applyFill="1" applyBorder="1" applyAlignment="1" applyProtection="1">
      <alignment horizontal="center" vertical="center"/>
      <protection hidden="1"/>
    </xf>
    <xf numFmtId="2" fontId="0" fillId="8" borderId="19" xfId="0" applyNumberFormat="1" applyFill="1" applyBorder="1"/>
    <xf numFmtId="0" fontId="0" fillId="8" borderId="20" xfId="0" applyFill="1" applyBorder="1"/>
    <xf numFmtId="0" fontId="0" fillId="8" borderId="35" xfId="0" applyFill="1" applyBorder="1"/>
    <xf numFmtId="3" fontId="9" fillId="9" borderId="2" xfId="2" applyNumberFormat="1" applyFont="1" applyFill="1" applyBorder="1" applyAlignment="1" applyProtection="1">
      <alignment horizontal="center"/>
      <protection locked="0" hidden="1"/>
    </xf>
    <xf numFmtId="0" fontId="5" fillId="8" borderId="2" xfId="0" applyFont="1" applyFill="1" applyBorder="1" applyAlignment="1">
      <alignment vertical="center"/>
    </xf>
    <xf numFmtId="0" fontId="5" fillId="8" borderId="2" xfId="0" applyFont="1" applyFill="1" applyBorder="1"/>
    <xf numFmtId="0" fontId="38" fillId="9" borderId="2" xfId="0" applyFont="1" applyFill="1" applyBorder="1" applyAlignment="1">
      <alignment vertical="top" wrapText="1"/>
    </xf>
    <xf numFmtId="0" fontId="27" fillId="9" borderId="2" xfId="0" applyFont="1" applyFill="1" applyBorder="1" applyAlignment="1">
      <alignment horizontal="center" vertical="top" wrapText="1"/>
    </xf>
    <xf numFmtId="0" fontId="44" fillId="9" borderId="2" xfId="0" applyFont="1" applyFill="1" applyBorder="1" applyAlignment="1">
      <alignment horizontal="center" vertical="top" wrapText="1"/>
    </xf>
    <xf numFmtId="0" fontId="17" fillId="8" borderId="0" xfId="0" applyFont="1" applyFill="1" applyBorder="1" applyAlignment="1" applyProtection="1">
      <alignment horizontal="left"/>
    </xf>
    <xf numFmtId="0" fontId="4" fillId="8" borderId="0" xfId="1" applyFont="1" applyFill="1" applyBorder="1" applyProtection="1"/>
    <xf numFmtId="0" fontId="4" fillId="8" borderId="17" xfId="1" applyFont="1" applyFill="1" applyBorder="1" applyProtection="1"/>
    <xf numFmtId="165" fontId="9" fillId="8" borderId="0" xfId="0" applyNumberFormat="1" applyFont="1" applyFill="1" applyBorder="1" applyAlignment="1" applyProtection="1">
      <alignment horizontal="center"/>
    </xf>
    <xf numFmtId="3" fontId="9" fillId="8" borderId="0" xfId="0" applyNumberFormat="1" applyFont="1" applyFill="1" applyBorder="1" applyAlignment="1" applyProtection="1">
      <alignment horizontal="center"/>
    </xf>
    <xf numFmtId="0" fontId="9" fillId="8" borderId="0" xfId="0" applyFont="1" applyFill="1" applyBorder="1" applyAlignment="1" applyProtection="1">
      <alignment horizontal="center"/>
    </xf>
    <xf numFmtId="0" fontId="0" fillId="8" borderId="12" xfId="0" applyFill="1" applyBorder="1" applyProtection="1"/>
    <xf numFmtId="0" fontId="0" fillId="8" borderId="3" xfId="0" applyFill="1" applyBorder="1" applyProtection="1"/>
    <xf numFmtId="0" fontId="0" fillId="8" borderId="4" xfId="0" applyFill="1" applyBorder="1" applyProtection="1"/>
    <xf numFmtId="0" fontId="40" fillId="8" borderId="2" xfId="0" applyFont="1" applyFill="1" applyBorder="1" applyAlignment="1" applyProtection="1">
      <alignment horizontal="center" vertical="center"/>
    </xf>
    <xf numFmtId="0" fontId="10" fillId="8" borderId="11" xfId="0" applyFont="1" applyFill="1" applyBorder="1" applyAlignment="1" applyProtection="1">
      <alignment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10" fillId="8" borderId="12" xfId="0" applyFont="1" applyFill="1" applyBorder="1" applyAlignment="1" applyProtection="1">
      <alignment horizontal="left" vertical="center" indent="1"/>
    </xf>
    <xf numFmtId="0" fontId="19" fillId="8" borderId="14" xfId="0" applyFont="1" applyFill="1" applyBorder="1" applyProtection="1"/>
    <xf numFmtId="3" fontId="20" fillId="8" borderId="14" xfId="0" applyNumberFormat="1" applyFont="1" applyFill="1" applyBorder="1" applyAlignment="1" applyProtection="1">
      <alignment horizontal="center"/>
    </xf>
    <xf numFmtId="0" fontId="12" fillId="8" borderId="0" xfId="0" applyFont="1" applyFill="1" applyBorder="1" applyProtection="1"/>
    <xf numFmtId="0" fontId="10" fillId="8" borderId="0" xfId="0" applyFont="1" applyFill="1" applyBorder="1" applyAlignment="1" applyProtection="1">
      <alignment horizontal="center"/>
    </xf>
    <xf numFmtId="0" fontId="23" fillId="8" borderId="0" xfId="0" applyFont="1" applyFill="1" applyBorder="1" applyProtection="1"/>
    <xf numFmtId="0" fontId="5" fillId="8" borderId="5" xfId="0" applyFont="1" applyFill="1" applyBorder="1" applyAlignment="1" applyProtection="1">
      <alignment horizontal="center"/>
    </xf>
    <xf numFmtId="0" fontId="5" fillId="8" borderId="8" xfId="0" applyFont="1" applyFill="1" applyBorder="1" applyAlignment="1" applyProtection="1">
      <alignment horizontal="center"/>
    </xf>
    <xf numFmtId="0" fontId="10" fillId="8" borderId="16" xfId="0" applyFont="1" applyFill="1" applyBorder="1" applyProtection="1"/>
    <xf numFmtId="0" fontId="0" fillId="8" borderId="2" xfId="0" applyFill="1" applyBorder="1" applyAlignment="1" applyProtection="1">
      <alignment horizontal="center" vertical="center"/>
    </xf>
    <xf numFmtId="0" fontId="12" fillId="8" borderId="2" xfId="0" applyFont="1" applyFill="1" applyBorder="1" applyAlignment="1" applyProtection="1">
      <alignment horizontal="center" vertical="center"/>
    </xf>
    <xf numFmtId="3" fontId="9" fillId="8" borderId="8" xfId="0" applyNumberFormat="1" applyFont="1" applyFill="1" applyBorder="1" applyAlignment="1" applyProtection="1">
      <alignment horizontal="center"/>
    </xf>
    <xf numFmtId="0" fontId="5" fillId="8" borderId="19" xfId="0" applyFont="1" applyFill="1" applyBorder="1" applyProtection="1"/>
    <xf numFmtId="3" fontId="9" fillId="8" borderId="19" xfId="0" applyNumberFormat="1" applyFont="1" applyFill="1" applyBorder="1" applyAlignment="1" applyProtection="1">
      <alignment horizontal="center"/>
    </xf>
    <xf numFmtId="2" fontId="0" fillId="8" borderId="19" xfId="0" applyNumberFormat="1" applyFill="1" applyBorder="1" applyProtection="1"/>
    <xf numFmtId="4" fontId="9" fillId="9" borderId="2" xfId="0" applyNumberFormat="1" applyFont="1" applyFill="1" applyBorder="1" applyAlignment="1" applyProtection="1">
      <alignment horizontal="center"/>
    </xf>
    <xf numFmtId="4" fontId="9" fillId="9" borderId="5" xfId="0" applyNumberFormat="1" applyFont="1" applyFill="1" applyBorder="1" applyAlignment="1" applyProtection="1">
      <alignment horizontal="center"/>
    </xf>
    <xf numFmtId="3" fontId="9" fillId="9" borderId="2" xfId="2" applyNumberFormat="1" applyFont="1" applyFill="1" applyBorder="1" applyAlignment="1" applyProtection="1">
      <alignment horizontal="center"/>
      <protection hidden="1"/>
    </xf>
    <xf numFmtId="3" fontId="9" fillId="9" borderId="2" xfId="0" applyNumberFormat="1" applyFont="1" applyFill="1" applyBorder="1" applyAlignment="1" applyProtection="1">
      <alignment horizontal="center"/>
    </xf>
    <xf numFmtId="0" fontId="45" fillId="8" borderId="0" xfId="0" applyFont="1" applyFill="1" applyBorder="1" applyProtection="1"/>
    <xf numFmtId="0" fontId="5" fillId="8" borderId="32" xfId="0" applyFont="1" applyFill="1" applyBorder="1" applyProtection="1"/>
    <xf numFmtId="0" fontId="5" fillId="8" borderId="9" xfId="0" applyFont="1" applyFill="1" applyBorder="1" applyProtection="1"/>
    <xf numFmtId="0" fontId="5" fillId="8" borderId="3" xfId="0" applyFont="1" applyFill="1" applyBorder="1" applyProtection="1"/>
    <xf numFmtId="0" fontId="5" fillId="8" borderId="32" xfId="0" applyFont="1" applyFill="1" applyBorder="1" applyAlignment="1" applyProtection="1">
      <alignment horizontal="left"/>
    </xf>
    <xf numFmtId="0" fontId="5" fillId="8" borderId="0" xfId="0" applyFont="1" applyFill="1" applyBorder="1" applyAlignment="1" applyProtection="1">
      <alignment horizontal="left"/>
    </xf>
    <xf numFmtId="0" fontId="5" fillId="8" borderId="9" xfId="0" applyFont="1" applyFill="1" applyBorder="1" applyAlignment="1" applyProtection="1">
      <alignment horizontal="left"/>
    </xf>
    <xf numFmtId="0" fontId="5" fillId="8" borderId="12" xfId="0" applyFont="1" applyFill="1" applyBorder="1" applyProtection="1"/>
    <xf numFmtId="0" fontId="5" fillId="8" borderId="4" xfId="0" applyFont="1" applyFill="1" applyBorder="1" applyProtection="1"/>
    <xf numFmtId="0" fontId="47" fillId="0" borderId="0" xfId="0" applyFont="1" applyAlignment="1"/>
    <xf numFmtId="0" fontId="47" fillId="0" borderId="19" xfId="0" applyFont="1" applyBorder="1" applyAlignment="1"/>
    <xf numFmtId="0" fontId="47" fillId="8" borderId="0" xfId="0" applyFont="1" applyFill="1" applyBorder="1" applyAlignment="1">
      <alignment horizontal="center" vertical="center"/>
    </xf>
    <xf numFmtId="4" fontId="9" fillId="8" borderId="2" xfId="0" applyNumberFormat="1" applyFont="1" applyFill="1" applyBorder="1" applyAlignment="1" applyProtection="1">
      <alignment horizontal="center"/>
    </xf>
    <xf numFmtId="0" fontId="39" fillId="8" borderId="28" xfId="0" applyFont="1" applyFill="1" applyBorder="1" applyProtection="1"/>
    <xf numFmtId="0" fontId="41" fillId="8" borderId="28" xfId="0" applyFont="1" applyFill="1" applyBorder="1" applyProtection="1"/>
    <xf numFmtId="0" fontId="27" fillId="7" borderId="12" xfId="0" applyFont="1" applyFill="1" applyBorder="1" applyAlignment="1">
      <alignment vertical="top"/>
    </xf>
    <xf numFmtId="0" fontId="27" fillId="7" borderId="3" xfId="0" applyFont="1" applyFill="1" applyBorder="1" applyAlignment="1">
      <alignment vertical="top" wrapText="1"/>
    </xf>
    <xf numFmtId="0" fontId="26" fillId="7" borderId="3" xfId="0" applyFont="1" applyFill="1" applyBorder="1" applyAlignment="1">
      <alignment vertical="top" wrapText="1"/>
    </xf>
    <xf numFmtId="0" fontId="26" fillId="7" borderId="4" xfId="0" applyFont="1" applyFill="1" applyBorder="1" applyAlignment="1">
      <alignment vertical="top" wrapText="1"/>
    </xf>
    <xf numFmtId="0" fontId="5" fillId="8" borderId="21" xfId="0" applyFont="1" applyFill="1" applyBorder="1" applyProtection="1"/>
    <xf numFmtId="0" fontId="8" fillId="8" borderId="32" xfId="0" applyFont="1" applyFill="1" applyBorder="1" applyAlignment="1" applyProtection="1">
      <alignment horizontal="center"/>
    </xf>
    <xf numFmtId="0" fontId="5" fillId="8" borderId="11" xfId="0" applyFont="1" applyFill="1" applyBorder="1" applyProtection="1"/>
    <xf numFmtId="0" fontId="12" fillId="8" borderId="9" xfId="0" applyFont="1" applyFill="1" applyBorder="1" applyAlignment="1" applyProtection="1">
      <alignment horizontal="center"/>
    </xf>
    <xf numFmtId="0" fontId="9" fillId="8" borderId="10" xfId="0" applyFont="1" applyFill="1" applyBorder="1" applyProtection="1"/>
    <xf numFmtId="0" fontId="8" fillId="8" borderId="0" xfId="0" applyFont="1" applyFill="1" applyBorder="1" applyAlignment="1" applyProtection="1">
      <alignment horizontal="center"/>
    </xf>
    <xf numFmtId="0" fontId="12" fillId="8" borderId="0" xfId="0" applyFont="1" applyFill="1" applyBorder="1" applyAlignment="1" applyProtection="1">
      <alignment horizontal="center"/>
    </xf>
    <xf numFmtId="0" fontId="5" fillId="8" borderId="10" xfId="0" applyFont="1" applyFill="1" applyBorder="1" applyAlignment="1" applyProtection="1">
      <alignment vertical="center"/>
    </xf>
    <xf numFmtId="0" fontId="8" fillId="8" borderId="11" xfId="0" applyFont="1" applyFill="1" applyBorder="1" applyAlignment="1" applyProtection="1">
      <alignment vertical="center"/>
    </xf>
    <xf numFmtId="0" fontId="0" fillId="8" borderId="10" xfId="0" applyFill="1" applyBorder="1" applyProtection="1"/>
    <xf numFmtId="0" fontId="6" fillId="8" borderId="36" xfId="0" applyFont="1" applyFill="1" applyBorder="1" applyAlignment="1" applyProtection="1">
      <alignment horizontal="center"/>
    </xf>
    <xf numFmtId="167" fontId="6" fillId="8" borderId="5" xfId="0" applyNumberFormat="1" applyFont="1" applyFill="1" applyBorder="1" applyAlignment="1" applyProtection="1">
      <alignment horizontal="center" vertical="center"/>
    </xf>
    <xf numFmtId="167" fontId="6" fillId="8" borderId="32" xfId="0" applyNumberFormat="1" applyFont="1" applyFill="1" applyBorder="1" applyAlignment="1" applyProtection="1">
      <alignment horizontal="center" vertical="center"/>
    </xf>
    <xf numFmtId="0" fontId="6" fillId="8" borderId="37" xfId="0" applyFont="1" applyFill="1" applyBorder="1" applyAlignment="1" applyProtection="1">
      <alignment horizontal="center"/>
    </xf>
    <xf numFmtId="166" fontId="10" fillId="8" borderId="8" xfId="0" applyNumberFormat="1" applyFont="1" applyFill="1" applyBorder="1" applyAlignment="1" applyProtection="1">
      <alignment horizontal="center" vertical="center"/>
    </xf>
    <xf numFmtId="166" fontId="10" fillId="8" borderId="9" xfId="0" applyNumberFormat="1" applyFont="1" applyFill="1" applyBorder="1" applyAlignment="1" applyProtection="1">
      <alignment horizontal="center" vertical="center"/>
    </xf>
    <xf numFmtId="0" fontId="6" fillId="8" borderId="7" xfId="0" applyFont="1" applyFill="1" applyBorder="1" applyAlignment="1" applyProtection="1">
      <alignment horizontal="center"/>
    </xf>
    <xf numFmtId="167" fontId="6" fillId="8" borderId="6" xfId="0" applyNumberFormat="1" applyFont="1" applyFill="1" applyBorder="1" applyAlignment="1" applyProtection="1">
      <alignment horizontal="center" vertical="center"/>
    </xf>
    <xf numFmtId="167" fontId="6" fillId="8" borderId="36" xfId="0" applyNumberFormat="1" applyFont="1" applyFill="1" applyBorder="1" applyAlignment="1" applyProtection="1">
      <alignment horizontal="center" vertical="center"/>
    </xf>
    <xf numFmtId="167" fontId="6" fillId="8" borderId="7" xfId="0" applyNumberFormat="1" applyFont="1" applyFill="1" applyBorder="1" applyAlignment="1" applyProtection="1">
      <alignment horizontal="center" vertical="center"/>
    </xf>
    <xf numFmtId="166" fontId="6" fillId="8" borderId="6" xfId="0" applyNumberFormat="1" applyFont="1" applyFill="1" applyBorder="1" applyAlignment="1" applyProtection="1">
      <alignment horizontal="center" vertical="center"/>
    </xf>
    <xf numFmtId="166" fontId="6" fillId="8" borderId="7" xfId="0" applyNumberFormat="1" applyFont="1" applyFill="1" applyBorder="1" applyAlignment="1" applyProtection="1">
      <alignment horizontal="center" vertical="center"/>
    </xf>
    <xf numFmtId="166" fontId="10" fillId="8" borderId="37" xfId="0" applyNumberFormat="1" applyFont="1" applyFill="1" applyBorder="1" applyAlignment="1" applyProtection="1">
      <alignment horizontal="center" vertical="center"/>
    </xf>
    <xf numFmtId="0" fontId="6" fillId="8" borderId="6" xfId="0" applyFont="1" applyFill="1" applyBorder="1" applyAlignment="1" applyProtection="1">
      <alignment horizontal="center"/>
    </xf>
    <xf numFmtId="167" fontId="6" fillId="8" borderId="47" xfId="0" applyNumberFormat="1" applyFont="1" applyFill="1" applyBorder="1" applyAlignment="1" applyProtection="1">
      <alignment horizontal="center"/>
    </xf>
    <xf numFmtId="167" fontId="6" fillId="8" borderId="6" xfId="0" applyNumberFormat="1" applyFont="1" applyFill="1" applyBorder="1" applyAlignment="1" applyProtection="1">
      <alignment horizontal="center"/>
    </xf>
    <xf numFmtId="0" fontId="10" fillId="8" borderId="6" xfId="0" applyFont="1" applyFill="1" applyBorder="1" applyAlignment="1" applyProtection="1">
      <alignment horizontal="center"/>
    </xf>
    <xf numFmtId="166" fontId="10" fillId="8" borderId="44" xfId="0" applyNumberFormat="1" applyFont="1" applyFill="1" applyBorder="1" applyAlignment="1" applyProtection="1">
      <alignment horizontal="center"/>
    </xf>
    <xf numFmtId="166" fontId="10" fillId="8" borderId="6" xfId="0" applyNumberFormat="1" applyFont="1" applyFill="1" applyBorder="1" applyAlignment="1" applyProtection="1">
      <alignment horizontal="center"/>
    </xf>
    <xf numFmtId="0" fontId="6" fillId="8" borderId="6" xfId="0" applyFont="1" applyFill="1" applyBorder="1" applyAlignment="1" applyProtection="1">
      <alignment horizontal="center" vertical="center"/>
    </xf>
    <xf numFmtId="167" fontId="6" fillId="8" borderId="44" xfId="0" applyNumberFormat="1" applyFont="1" applyFill="1" applyBorder="1" applyAlignment="1" applyProtection="1">
      <alignment horizontal="center" vertical="center"/>
    </xf>
    <xf numFmtId="166" fontId="10" fillId="8" borderId="45" xfId="0" applyNumberFormat="1" applyFont="1" applyFill="1" applyBorder="1" applyAlignment="1" applyProtection="1">
      <alignment horizontal="center"/>
    </xf>
    <xf numFmtId="166" fontId="10" fillId="8" borderId="8" xfId="0" applyNumberFormat="1" applyFont="1" applyFill="1" applyBorder="1" applyAlignment="1" applyProtection="1">
      <alignment horizontal="center"/>
    </xf>
    <xf numFmtId="166" fontId="10" fillId="8" borderId="3" xfId="0" applyNumberFormat="1" applyFont="1" applyFill="1" applyBorder="1" applyAlignment="1" applyProtection="1">
      <alignment horizontal="center" vertical="center"/>
    </xf>
    <xf numFmtId="166" fontId="10" fillId="8" borderId="4" xfId="0" applyNumberFormat="1" applyFont="1" applyFill="1" applyBorder="1" applyAlignment="1" applyProtection="1">
      <alignment horizontal="center" vertical="center"/>
    </xf>
    <xf numFmtId="166" fontId="10" fillId="8" borderId="2" xfId="0" applyNumberFormat="1" applyFont="1" applyFill="1" applyBorder="1" applyAlignment="1" applyProtection="1">
      <alignment horizontal="center" vertical="center"/>
    </xf>
    <xf numFmtId="166" fontId="10" fillId="8" borderId="43" xfId="0" applyNumberFormat="1" applyFont="1" applyFill="1" applyBorder="1" applyAlignment="1" applyProtection="1">
      <alignment horizontal="center" vertical="center"/>
    </xf>
    <xf numFmtId="0" fontId="10" fillId="8" borderId="5" xfId="0" applyFont="1" applyFill="1" applyBorder="1" applyAlignment="1" applyProtection="1">
      <alignment horizontal="left" vertical="center"/>
    </xf>
    <xf numFmtId="0" fontId="10" fillId="8" borderId="8" xfId="0" applyFont="1" applyFill="1" applyBorder="1" applyAlignment="1" applyProtection="1">
      <alignment horizontal="left" vertical="center"/>
    </xf>
    <xf numFmtId="0" fontId="5" fillId="7" borderId="0" xfId="0" applyFont="1" applyFill="1" applyBorder="1" applyAlignment="1" applyProtection="1">
      <alignment horizontal="center" vertical="center"/>
    </xf>
    <xf numFmtId="0" fontId="31" fillId="0" borderId="0" xfId="0" applyFont="1" applyAlignment="1">
      <alignment horizontal="center" vertical="center"/>
    </xf>
    <xf numFmtId="0" fontId="5" fillId="8" borderId="21" xfId="0" applyFont="1" applyFill="1" applyBorder="1" applyAlignment="1">
      <alignment vertical="center" textRotation="90" wrapText="1"/>
    </xf>
    <xf numFmtId="0" fontId="9" fillId="8" borderId="10" xfId="0" applyFont="1" applyFill="1" applyBorder="1" applyAlignment="1">
      <alignment vertical="center" textRotation="90" wrapText="1"/>
    </xf>
    <xf numFmtId="0" fontId="9" fillId="8" borderId="11" xfId="0" applyFont="1" applyFill="1" applyBorder="1" applyAlignment="1">
      <alignment vertical="center" textRotation="90" wrapText="1"/>
    </xf>
    <xf numFmtId="0" fontId="10" fillId="8" borderId="9" xfId="0" applyFont="1" applyFill="1" applyBorder="1" applyAlignment="1">
      <alignment horizontal="left"/>
    </xf>
    <xf numFmtId="0" fontId="0" fillId="8" borderId="9" xfId="0" applyFill="1" applyBorder="1" applyAlignment="1">
      <alignment horizontal="left"/>
    </xf>
    <xf numFmtId="0" fontId="5" fillId="8" borderId="11" xfId="0" applyFont="1" applyFill="1" applyBorder="1" applyAlignment="1">
      <alignment horizontal="center"/>
    </xf>
    <xf numFmtId="0" fontId="0" fillId="8" borderId="9" xfId="0" applyFill="1" applyBorder="1" applyAlignment="1">
      <alignment horizontal="center"/>
    </xf>
    <xf numFmtId="0" fontId="0" fillId="8" borderId="37" xfId="0" applyFill="1" applyBorder="1" applyAlignment="1">
      <alignment horizontal="center"/>
    </xf>
    <xf numFmtId="0" fontId="5" fillId="8" borderId="10" xfId="0" applyFont="1" applyFill="1" applyBorder="1" applyAlignment="1">
      <alignment horizontal="left" textRotation="90"/>
    </xf>
    <xf numFmtId="0" fontId="5" fillId="8" borderId="11" xfId="0" applyFont="1" applyFill="1" applyBorder="1" applyAlignment="1">
      <alignment horizontal="left" textRotation="90"/>
    </xf>
    <xf numFmtId="0" fontId="5" fillId="7" borderId="14" xfId="0" applyFont="1" applyFill="1" applyBorder="1" applyAlignment="1" applyProtection="1">
      <alignment horizontal="center" vertical="center"/>
    </xf>
    <xf numFmtId="0" fontId="31" fillId="0" borderId="14" xfId="0" applyFont="1" applyBorder="1" applyAlignment="1">
      <alignment horizontal="center" vertical="center"/>
    </xf>
    <xf numFmtId="0" fontId="0" fillId="0" borderId="14" xfId="0" applyBorder="1" applyAlignment="1"/>
    <xf numFmtId="0" fontId="0" fillId="0" borderId="0" xfId="0" applyAlignment="1"/>
    <xf numFmtId="0" fontId="5" fillId="7" borderId="3" xfId="0" applyFont="1" applyFill="1" applyBorder="1" applyAlignment="1">
      <alignment horizontal="center" vertical="center"/>
    </xf>
    <xf numFmtId="0" fontId="0" fillId="0" borderId="3" xfId="0" applyBorder="1" applyAlignment="1">
      <alignment horizontal="center" vertical="center"/>
    </xf>
    <xf numFmtId="0" fontId="5" fillId="8" borderId="21" xfId="0" applyFont="1" applyFill="1" applyBorder="1" applyAlignment="1" applyProtection="1">
      <alignment horizontal="left" vertical="center" textRotation="90" wrapText="1"/>
    </xf>
    <xf numFmtId="0" fontId="9" fillId="8" borderId="10" xfId="0" applyFont="1" applyFill="1" applyBorder="1" applyAlignment="1" applyProtection="1">
      <alignment horizontal="left" vertical="center" textRotation="90" wrapText="1"/>
    </xf>
    <xf numFmtId="0" fontId="9" fillId="8" borderId="11" xfId="0" applyFont="1" applyFill="1" applyBorder="1" applyAlignment="1" applyProtection="1">
      <alignment horizontal="left" vertical="center" textRotation="90" wrapText="1"/>
    </xf>
    <xf numFmtId="166" fontId="10" fillId="8" borderId="11" xfId="0" applyNumberFormat="1" applyFont="1" applyFill="1" applyBorder="1" applyAlignment="1" applyProtection="1">
      <alignment horizontal="center" vertical="center"/>
    </xf>
    <xf numFmtId="0" fontId="6" fillId="8" borderId="37" xfId="0" applyFont="1" applyFill="1" applyBorder="1" applyAlignment="1" applyProtection="1">
      <alignment horizontal="center" vertical="center"/>
    </xf>
    <xf numFmtId="167" fontId="6" fillId="8" borderId="40" xfId="0" applyNumberFormat="1" applyFont="1" applyFill="1" applyBorder="1" applyAlignment="1" applyProtection="1">
      <alignment horizontal="center"/>
    </xf>
    <xf numFmtId="0" fontId="6" fillId="8" borderId="36" xfId="0" applyFont="1" applyFill="1" applyBorder="1" applyAlignment="1" applyProtection="1">
      <alignment horizontal="center"/>
    </xf>
    <xf numFmtId="0" fontId="5" fillId="8" borderId="11" xfId="0" applyFont="1" applyFill="1" applyBorder="1" applyAlignment="1" applyProtection="1">
      <alignment horizontal="center"/>
    </xf>
    <xf numFmtId="0" fontId="9" fillId="8" borderId="37" xfId="0" applyFont="1" applyFill="1" applyBorder="1" applyAlignment="1">
      <alignment horizontal="center"/>
    </xf>
    <xf numFmtId="167" fontId="6" fillId="8" borderId="41" xfId="0" applyNumberFormat="1" applyFont="1" applyFill="1" applyBorder="1" applyAlignment="1" applyProtection="1">
      <alignment horizontal="center" vertical="center"/>
    </xf>
    <xf numFmtId="0" fontId="6" fillId="8" borderId="7" xfId="0" applyFont="1" applyFill="1" applyBorder="1" applyAlignment="1" applyProtection="1">
      <alignment horizontal="center" vertical="center"/>
    </xf>
    <xf numFmtId="167" fontId="6" fillId="8" borderId="10" xfId="0" applyNumberFormat="1" applyFont="1" applyFill="1" applyBorder="1" applyAlignment="1" applyProtection="1">
      <alignment horizontal="center" vertical="center"/>
    </xf>
    <xf numFmtId="166" fontId="10" fillId="8" borderId="10" xfId="0" applyNumberFormat="1" applyFont="1" applyFill="1" applyBorder="1" applyAlignment="1" applyProtection="1">
      <alignment horizontal="center"/>
    </xf>
    <xf numFmtId="0" fontId="10" fillId="8" borderId="7" xfId="0" applyFont="1" applyFill="1" applyBorder="1" applyAlignment="1" applyProtection="1">
      <alignment horizontal="center"/>
    </xf>
    <xf numFmtId="166" fontId="10" fillId="8" borderId="11" xfId="0" applyNumberFormat="1" applyFont="1" applyFill="1" applyBorder="1" applyAlignment="1" applyProtection="1">
      <alignment horizontal="center"/>
    </xf>
    <xf numFmtId="0" fontId="6" fillId="8" borderId="37" xfId="0" applyFont="1" applyFill="1" applyBorder="1" applyAlignment="1" applyProtection="1">
      <alignment horizontal="center"/>
    </xf>
    <xf numFmtId="166" fontId="10" fillId="8" borderId="2" xfId="0" applyNumberFormat="1" applyFont="1" applyFill="1" applyBorder="1" applyAlignment="1" applyProtection="1">
      <alignment horizontal="center" vertical="center"/>
    </xf>
    <xf numFmtId="0" fontId="0" fillId="8" borderId="2" xfId="0" applyFill="1" applyBorder="1" applyAlignment="1" applyProtection="1">
      <alignment horizontal="center" vertical="center"/>
    </xf>
    <xf numFmtId="166" fontId="10" fillId="8" borderId="12" xfId="0" applyNumberFormat="1" applyFont="1" applyFill="1" applyBorder="1" applyAlignment="1" applyProtection="1">
      <alignment horizontal="center" vertical="center"/>
    </xf>
    <xf numFmtId="0" fontId="0" fillId="8" borderId="4" xfId="0" applyFill="1" applyBorder="1" applyAlignment="1" applyProtection="1">
      <alignment horizontal="center" vertical="center"/>
    </xf>
    <xf numFmtId="0" fontId="5" fillId="8" borderId="21" xfId="0" applyFont="1" applyFill="1" applyBorder="1" applyAlignment="1" applyProtection="1">
      <alignment horizontal="left"/>
    </xf>
    <xf numFmtId="0" fontId="9" fillId="8" borderId="36" xfId="0" applyFont="1" applyFill="1" applyBorder="1" applyAlignment="1">
      <alignment horizontal="left"/>
    </xf>
    <xf numFmtId="0" fontId="5" fillId="8" borderId="21" xfId="0" applyFont="1" applyFill="1" applyBorder="1" applyAlignment="1" applyProtection="1">
      <alignment horizontal="left" textRotation="90" wrapText="1"/>
    </xf>
    <xf numFmtId="0" fontId="9" fillId="8" borderId="10" xfId="0" applyFont="1" applyFill="1" applyBorder="1" applyAlignment="1" applyProtection="1">
      <alignment horizontal="left" textRotation="90" wrapText="1"/>
    </xf>
    <xf numFmtId="0" fontId="9" fillId="8" borderId="11" xfId="0" applyFont="1" applyFill="1" applyBorder="1" applyAlignment="1" applyProtection="1">
      <alignment horizontal="left" textRotation="90" wrapText="1"/>
    </xf>
    <xf numFmtId="0" fontId="35" fillId="8" borderId="12" xfId="0" applyFont="1" applyFill="1" applyBorder="1" applyAlignment="1" applyProtection="1">
      <alignment horizontal="center" vertical="center"/>
    </xf>
    <xf numFmtId="0" fontId="42" fillId="8" borderId="4" xfId="0" applyFont="1" applyFill="1" applyBorder="1" applyAlignment="1" applyProtection="1">
      <alignment horizontal="center" vertical="center"/>
    </xf>
    <xf numFmtId="167" fontId="6" fillId="8" borderId="38" xfId="0" applyNumberFormat="1" applyFont="1" applyFill="1" applyBorder="1" applyAlignment="1" applyProtection="1">
      <alignment horizontal="center" vertical="center"/>
    </xf>
    <xf numFmtId="0" fontId="6" fillId="8" borderId="36" xfId="0" applyFont="1" applyFill="1" applyBorder="1" applyAlignment="1" applyProtection="1">
      <alignment horizontal="center" vertical="center"/>
    </xf>
    <xf numFmtId="166" fontId="10" fillId="8" borderId="39" xfId="0" applyNumberFormat="1" applyFont="1" applyFill="1" applyBorder="1" applyAlignment="1" applyProtection="1">
      <alignment horizontal="center" vertical="center"/>
    </xf>
    <xf numFmtId="167" fontId="6" fillId="8" borderId="21" xfId="0" applyNumberFormat="1" applyFont="1" applyFill="1" applyBorder="1" applyAlignment="1" applyProtection="1">
      <alignment horizontal="center" vertical="center"/>
    </xf>
    <xf numFmtId="166" fontId="6" fillId="8" borderId="10" xfId="0" applyNumberFormat="1" applyFont="1" applyFill="1" applyBorder="1" applyAlignment="1" applyProtection="1">
      <alignment horizontal="center" vertical="center"/>
    </xf>
    <xf numFmtId="0" fontId="10" fillId="8" borderId="9" xfId="0" applyFont="1" applyFill="1" applyBorder="1" applyAlignment="1" applyProtection="1">
      <alignment horizontal="center"/>
    </xf>
    <xf numFmtId="0" fontId="0" fillId="8" borderId="9" xfId="0" applyFill="1" applyBorder="1" applyAlignment="1" applyProtection="1">
      <alignment horizontal="center"/>
    </xf>
    <xf numFmtId="166" fontId="10" fillId="8" borderId="41" xfId="0" applyNumberFormat="1" applyFont="1" applyFill="1" applyBorder="1" applyAlignment="1" applyProtection="1">
      <alignment horizontal="center"/>
    </xf>
    <xf numFmtId="166" fontId="10" fillId="8" borderId="42" xfId="0" applyNumberFormat="1" applyFont="1" applyFill="1" applyBorder="1" applyAlignment="1" applyProtection="1">
      <alignment horizontal="center"/>
    </xf>
    <xf numFmtId="166" fontId="10" fillId="8" borderId="43" xfId="0" applyNumberFormat="1" applyFont="1" applyFill="1" applyBorder="1" applyAlignment="1" applyProtection="1">
      <alignment horizontal="center" vertical="center"/>
    </xf>
    <xf numFmtId="167" fontId="6" fillId="8" borderId="21" xfId="0" applyNumberFormat="1" applyFont="1" applyFill="1" applyBorder="1" applyAlignment="1" applyProtection="1">
      <alignment horizontal="center"/>
    </xf>
    <xf numFmtId="0" fontId="46" fillId="7" borderId="0" xfId="0" applyFont="1" applyFill="1" applyBorder="1" applyAlignment="1">
      <alignment horizontal="center" vertical="center"/>
    </xf>
    <xf numFmtId="0" fontId="47" fillId="7" borderId="0" xfId="0" applyFont="1" applyFill="1" applyBorder="1" applyAlignment="1">
      <alignment horizontal="center" vertical="center"/>
    </xf>
    <xf numFmtId="0" fontId="47" fillId="0" borderId="0" xfId="0" applyFont="1" applyAlignment="1"/>
    <xf numFmtId="0" fontId="47" fillId="0" borderId="19" xfId="0" applyFont="1" applyBorder="1" applyAlignment="1"/>
    <xf numFmtId="0" fontId="0" fillId="0" borderId="0" xfId="0" applyAlignment="1">
      <alignment horizontal="center" vertical="center"/>
    </xf>
    <xf numFmtId="0" fontId="0" fillId="0" borderId="19" xfId="0" applyBorder="1" applyAlignment="1"/>
    <xf numFmtId="0" fontId="0" fillId="0" borderId="21" xfId="0" applyBorder="1" applyAlignment="1">
      <alignment vertical="top" wrapText="1"/>
    </xf>
    <xf numFmtId="0" fontId="0" fillId="0" borderId="32" xfId="0" applyBorder="1" applyAlignment="1">
      <alignment vertical="top" wrapText="1"/>
    </xf>
    <xf numFmtId="0" fontId="0" fillId="0" borderId="36" xfId="0" applyBorder="1" applyAlignment="1">
      <alignment vertical="top" wrapText="1"/>
    </xf>
    <xf numFmtId="0" fontId="0" fillId="0" borderId="10" xfId="0" applyBorder="1" applyAlignment="1">
      <alignment vertical="top" wrapText="1"/>
    </xf>
    <xf numFmtId="0" fontId="0" fillId="0" borderId="0" xfId="0" applyBorder="1" applyAlignment="1">
      <alignment vertical="top" wrapText="1"/>
    </xf>
    <xf numFmtId="0" fontId="0" fillId="0" borderId="7" xfId="0" applyBorder="1" applyAlignment="1">
      <alignment vertical="top" wrapText="1"/>
    </xf>
    <xf numFmtId="0" fontId="0" fillId="0" borderId="11" xfId="0" applyBorder="1" applyAlignment="1">
      <alignment vertical="top" wrapText="1"/>
    </xf>
    <xf numFmtId="0" fontId="0" fillId="0" borderId="9" xfId="0" applyBorder="1" applyAlignment="1">
      <alignment vertical="top" wrapText="1"/>
    </xf>
    <xf numFmtId="0" fontId="0" fillId="0" borderId="37" xfId="0" applyBorder="1" applyAlignment="1">
      <alignment vertical="top" wrapText="1"/>
    </xf>
    <xf numFmtId="0" fontId="27" fillId="8" borderId="0" xfId="0" applyFont="1" applyFill="1" applyAlignment="1">
      <alignment vertical="center" wrapText="1"/>
    </xf>
    <xf numFmtId="0" fontId="27" fillId="8" borderId="32" xfId="0" applyFont="1" applyFill="1" applyBorder="1" applyAlignment="1">
      <alignment vertical="top" wrapText="1"/>
    </xf>
    <xf numFmtId="0" fontId="27" fillId="5" borderId="12" xfId="0" applyFont="1" applyFill="1" applyBorder="1" applyAlignment="1">
      <alignment vertical="top" wrapText="1"/>
    </xf>
    <xf numFmtId="0" fontId="27" fillId="5" borderId="3" xfId="0" applyFont="1" applyFill="1" applyBorder="1" applyAlignment="1">
      <alignment vertical="top" wrapText="1"/>
    </xf>
    <xf numFmtId="0" fontId="27" fillId="5" borderId="4" xfId="0" applyFont="1" applyFill="1" applyBorder="1" applyAlignment="1">
      <alignment vertical="top" wrapText="1"/>
    </xf>
    <xf numFmtId="0" fontId="27" fillId="8" borderId="9" xfId="0" applyFont="1" applyFill="1" applyBorder="1" applyAlignment="1">
      <alignment vertical="top" wrapText="1"/>
    </xf>
    <xf numFmtId="0" fontId="29" fillId="8" borderId="0" xfId="0" applyFont="1" applyFill="1" applyAlignment="1">
      <alignment vertical="top" wrapText="1"/>
    </xf>
    <xf numFmtId="0" fontId="12" fillId="8" borderId="0" xfId="0" applyFont="1" applyFill="1" applyAlignment="1">
      <alignment horizontal="left"/>
    </xf>
    <xf numFmtId="0" fontId="12" fillId="0" borderId="0" xfId="0" applyFont="1"/>
    <xf numFmtId="0" fontId="48" fillId="0" borderId="0" xfId="0" applyFont="1" applyProtection="1"/>
  </cellXfs>
  <cellStyles count="3">
    <cellStyle name="Komma" xfId="2" builtinId="3"/>
    <cellStyle name="Standard" xfId="0" builtinId="0"/>
    <cellStyle name="Standard 2" xfId="1" xr:uid="{A19553BB-868A-48E9-9309-8EC10CB55B0B}"/>
  </cellStyles>
  <dxfs count="6">
    <dxf>
      <font>
        <color rgb="FFFF0000"/>
      </font>
      <numFmt numFmtId="2" formatCode="0.00"/>
    </dxf>
    <dxf>
      <font>
        <color rgb="FF9C0006"/>
      </font>
    </dxf>
    <dxf>
      <font>
        <color rgb="FF9C0006"/>
      </font>
    </dxf>
    <dxf>
      <font>
        <color rgb="FFFF0000"/>
      </font>
      <numFmt numFmtId="2" formatCode="0.00"/>
    </dxf>
    <dxf>
      <font>
        <color rgb="FF9C0006"/>
      </font>
    </dxf>
    <dxf>
      <font>
        <color rgb="FF9C0006"/>
      </font>
    </dxf>
  </dxfs>
  <tableStyles count="0" defaultTableStyle="TableStyleMedium2" defaultPivotStyle="PivotStyleLight16"/>
  <colors>
    <mruColors>
      <color rgb="FF99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0053495084214806"/>
          <c:y val="4.0690485795466955E-2"/>
          <c:w val="0.87568983436827275"/>
          <c:h val="0.63003634364759986"/>
        </c:manualLayout>
      </c:layout>
      <c:barChart>
        <c:barDir val="col"/>
        <c:grouping val="stacked"/>
        <c:varyColors val="0"/>
        <c:ser>
          <c:idx val="0"/>
          <c:order val="0"/>
          <c:tx>
            <c:strRef>
              <c:f>Direktzahlungen!$K$91</c:f>
              <c:strCache>
                <c:ptCount val="1"/>
                <c:pt idx="0">
                  <c:v>Grundstützung</c:v>
                </c:pt>
              </c:strCache>
            </c:strRef>
          </c:tx>
          <c:spPr>
            <a:solidFill>
              <a:schemeClr val="accent6">
                <a:tint val="54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Direktzahlungen!$L$91:$P$91</c:f>
              <c:numCache>
                <c:formatCode>#,##0\ "€"</c:formatCode>
                <c:ptCount val="5"/>
                <c:pt idx="0">
                  <c:v>3760.46</c:v>
                </c:pt>
                <c:pt idx="1">
                  <c:v>3467.8599999999997</c:v>
                </c:pt>
                <c:pt idx="2">
                  <c:v>3343.34</c:v>
                </c:pt>
                <c:pt idx="3">
                  <c:v>3242.3599999999997</c:v>
                </c:pt>
                <c:pt idx="4">
                  <c:v>3242.3599999999997</c:v>
                </c:pt>
              </c:numCache>
            </c:numRef>
          </c:val>
          <c:extLst>
            <c:ext xmlns:c16="http://schemas.microsoft.com/office/drawing/2014/chart" uri="{C3380CC4-5D6E-409C-BE32-E72D297353CC}">
              <c16:uniqueId val="{00000000-F949-4908-8EA7-2F76DFDE10DD}"/>
            </c:ext>
          </c:extLst>
        </c:ser>
        <c:ser>
          <c:idx val="1"/>
          <c:order val="1"/>
          <c:tx>
            <c:strRef>
              <c:f>Direktzahlungen!$K$92</c:f>
              <c:strCache>
                <c:ptCount val="1"/>
                <c:pt idx="0">
                  <c:v>Umverteilungseinkommensstützung</c:v>
                </c:pt>
              </c:strCache>
            </c:strRef>
          </c:tx>
          <c:spPr>
            <a:solidFill>
              <a:schemeClr val="accent6">
                <a:tint val="77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Direktzahlungen!$L$92:$P$92</c:f>
              <c:numCache>
                <c:formatCode>#,##0\ "€"</c:formatCode>
                <c:ptCount val="5"/>
                <c:pt idx="0">
                  <c:v>1678.16</c:v>
                </c:pt>
                <c:pt idx="1">
                  <c:v>1591.92</c:v>
                </c:pt>
                <c:pt idx="2">
                  <c:v>1479.0600000000002</c:v>
                </c:pt>
                <c:pt idx="3">
                  <c:v>1436.8200000000002</c:v>
                </c:pt>
                <c:pt idx="4">
                  <c:v>1436.8200000000002</c:v>
                </c:pt>
              </c:numCache>
            </c:numRef>
          </c:val>
          <c:extLst>
            <c:ext xmlns:c16="http://schemas.microsoft.com/office/drawing/2014/chart" uri="{C3380CC4-5D6E-409C-BE32-E72D297353CC}">
              <c16:uniqueId val="{00000001-F949-4908-8EA7-2F76DFDE10DD}"/>
            </c:ext>
          </c:extLst>
        </c:ser>
        <c:ser>
          <c:idx val="2"/>
          <c:order val="2"/>
          <c:tx>
            <c:strRef>
              <c:f>Direktzahlungen!$K$93</c:f>
              <c:strCache>
                <c:ptCount val="1"/>
                <c:pt idx="0">
                  <c:v>Junglandwirte-Prämie</c:v>
                </c:pt>
              </c:strCache>
            </c:strRef>
          </c:tx>
          <c:spPr>
            <a:solidFill>
              <a:schemeClr val="accent6"/>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Direktzahlungen!$L$93:$P$93</c:f>
              <c:numCache>
                <c:formatCode>#,##0\ "€"</c:formatCode>
                <c:ptCount val="5"/>
                <c:pt idx="0">
                  <c:v>0</c:v>
                </c:pt>
                <c:pt idx="1">
                  <c:v>0</c:v>
                </c:pt>
                <c:pt idx="2">
                  <c:v>2948.8799999999997</c:v>
                </c:pt>
                <c:pt idx="3">
                  <c:v>2948.8799999999997</c:v>
                </c:pt>
                <c:pt idx="4">
                  <c:v>2948.8799999999997</c:v>
                </c:pt>
              </c:numCache>
            </c:numRef>
          </c:val>
          <c:extLst>
            <c:ext xmlns:c16="http://schemas.microsoft.com/office/drawing/2014/chart" uri="{C3380CC4-5D6E-409C-BE32-E72D297353CC}">
              <c16:uniqueId val="{00000002-F949-4908-8EA7-2F76DFDE10DD}"/>
            </c:ext>
          </c:extLst>
        </c:ser>
        <c:ser>
          <c:idx val="3"/>
          <c:order val="3"/>
          <c:tx>
            <c:strRef>
              <c:f>Direktzahlungen!$K$94</c:f>
              <c:strCache>
                <c:ptCount val="1"/>
                <c:pt idx="0">
                  <c:v>gekoppelte Einkommensstützung</c:v>
                </c:pt>
              </c:strCache>
            </c:strRef>
          </c:tx>
          <c:spPr>
            <a:solidFill>
              <a:schemeClr val="accent6">
                <a:shade val="76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Direktzahlungen!$L$94:$P$94</c:f>
              <c:numCache>
                <c:formatCode>General</c:formatCode>
                <c:ptCount val="5"/>
                <c:pt idx="0">
                  <c:v>4515.8599999999997</c:v>
                </c:pt>
                <c:pt idx="1">
                  <c:v>4465.28</c:v>
                </c:pt>
                <c:pt idx="2">
                  <c:v>4620</c:v>
                </c:pt>
                <c:pt idx="3">
                  <c:v>4488.34</c:v>
                </c:pt>
                <c:pt idx="4">
                  <c:v>4488.34</c:v>
                </c:pt>
              </c:numCache>
            </c:numRef>
          </c:val>
          <c:extLst>
            <c:ext xmlns:c16="http://schemas.microsoft.com/office/drawing/2014/chart" uri="{C3380CC4-5D6E-409C-BE32-E72D297353CC}">
              <c16:uniqueId val="{00000003-F949-4908-8EA7-2F76DFDE10DD}"/>
            </c:ext>
          </c:extLst>
        </c:ser>
        <c:dLbls>
          <c:showLegendKey val="0"/>
          <c:showVal val="0"/>
          <c:showCatName val="0"/>
          <c:showSerName val="0"/>
          <c:showPercent val="0"/>
          <c:showBubbleSize val="0"/>
        </c:dLbls>
        <c:gapWidth val="150"/>
        <c:overlap val="100"/>
        <c:axId val="1257271856"/>
        <c:axId val="1257273496"/>
      </c:barChart>
      <c:lineChart>
        <c:grouping val="standard"/>
        <c:varyColors val="0"/>
        <c:ser>
          <c:idx val="4"/>
          <c:order val="4"/>
          <c:tx>
            <c:strRef>
              <c:f>Direktzahlungen!$K$95</c:f>
              <c:strCache>
                <c:ptCount val="1"/>
                <c:pt idx="0">
                  <c:v>Summe Direktzahlungen abzgl. Kosten Konditionalität</c:v>
                </c:pt>
              </c:strCache>
            </c:strRef>
          </c:tx>
          <c:spPr>
            <a:ln w="28575" cap="rnd">
              <a:solidFill>
                <a:schemeClr val="accent6">
                  <a:shade val="53000"/>
                </a:schemeClr>
              </a:solidFill>
              <a:round/>
            </a:ln>
            <a:effectLst/>
          </c:spPr>
          <c:marker>
            <c:symbol val="none"/>
          </c:marker>
          <c:dLbls>
            <c:dLbl>
              <c:idx val="0"/>
              <c:layout>
                <c:manualLayout>
                  <c:x val="-4.9711812741847307E-2"/>
                  <c:y val="-7.36109956145160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949-4908-8EA7-2F76DFDE10DD}"/>
                </c:ext>
              </c:extLst>
            </c:dLbl>
            <c:dLbl>
              <c:idx val="1"/>
              <c:layout>
                <c:manualLayout>
                  <c:x val="-5.403457906722535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9-4908-8EA7-2F76DFDE10DD}"/>
                </c:ext>
              </c:extLst>
            </c:dLbl>
            <c:dLbl>
              <c:idx val="2"/>
              <c:layout>
                <c:manualLayout>
                  <c:x val="-4.3227663253780288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9-4908-8EA7-2F76DFDE10DD}"/>
                </c:ext>
              </c:extLst>
            </c:dLbl>
            <c:dLbl>
              <c:idx val="3"/>
              <c:layout>
                <c:manualLayout>
                  <c:x val="-4.1066280091091235E-2"/>
                  <c:y val="-8.4151463357504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9-4908-8EA7-2F76DFDE10DD}"/>
                </c:ext>
              </c:extLst>
            </c:dLbl>
            <c:dLbl>
              <c:idx val="4"/>
              <c:layout>
                <c:manualLayout>
                  <c:x val="-1.8243798684876897E-2"/>
                  <c:y val="-9.966390467474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949-4908-8EA7-2F76DFDE10DD}"/>
                </c:ext>
              </c:extLst>
            </c:dLbl>
            <c:numFmt formatCode="#,##0\ &quot;€&quot;"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Direktzahlungen!$L$90:$P$90</c:f>
              <c:numCache>
                <c:formatCode>General</c:formatCode>
                <c:ptCount val="5"/>
                <c:pt idx="0">
                  <c:v>2023</c:v>
                </c:pt>
                <c:pt idx="1">
                  <c:v>2024</c:v>
                </c:pt>
                <c:pt idx="2">
                  <c:v>2025</c:v>
                </c:pt>
                <c:pt idx="3">
                  <c:v>2026</c:v>
                </c:pt>
                <c:pt idx="4">
                  <c:v>2027</c:v>
                </c:pt>
              </c:numCache>
            </c:numRef>
          </c:cat>
          <c:val>
            <c:numRef>
              <c:f>Direktzahlungen!$L$95:$P$95</c:f>
              <c:numCache>
                <c:formatCode>#,##0\ "€"</c:formatCode>
                <c:ptCount val="5"/>
                <c:pt idx="0">
                  <c:v>9954.48</c:v>
                </c:pt>
                <c:pt idx="1">
                  <c:v>9025.06</c:v>
                </c:pt>
                <c:pt idx="2">
                  <c:v>11891.28</c:v>
                </c:pt>
                <c:pt idx="3">
                  <c:v>11616.4</c:v>
                </c:pt>
                <c:pt idx="4">
                  <c:v>11616.4</c:v>
                </c:pt>
              </c:numCache>
            </c:numRef>
          </c:val>
          <c:smooth val="0"/>
          <c:extLst>
            <c:ext xmlns:c16="http://schemas.microsoft.com/office/drawing/2014/chart" uri="{C3380CC4-5D6E-409C-BE32-E72D297353CC}">
              <c16:uniqueId val="{00000004-F949-4908-8EA7-2F76DFDE10DD}"/>
            </c:ext>
          </c:extLst>
        </c:ser>
        <c:dLbls>
          <c:showLegendKey val="0"/>
          <c:showVal val="0"/>
          <c:showCatName val="0"/>
          <c:showSerName val="0"/>
          <c:showPercent val="0"/>
          <c:showBubbleSize val="0"/>
        </c:dLbls>
        <c:marker val="1"/>
        <c:smooth val="0"/>
        <c:axId val="1257271856"/>
        <c:axId val="1257273496"/>
      </c:lineChart>
      <c:catAx>
        <c:axId val="125727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de-DE"/>
          </a:p>
        </c:txPr>
        <c:crossAx val="1257273496"/>
        <c:crosses val="autoZero"/>
        <c:auto val="1"/>
        <c:lblAlgn val="ctr"/>
        <c:lblOffset val="100"/>
        <c:noMultiLvlLbl val="0"/>
      </c:catAx>
      <c:valAx>
        <c:axId val="1257273496"/>
        <c:scaling>
          <c:orientation val="minMax"/>
        </c:scaling>
        <c:delete val="0"/>
        <c:axPos val="l"/>
        <c:majorGridlines>
          <c:spPr>
            <a:ln w="9525" cap="flat" cmpd="sng" algn="ctr">
              <a:solidFill>
                <a:srgbClr val="99CC00"/>
              </a:solid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257271856"/>
        <c:crosses val="autoZero"/>
        <c:crossBetween val="between"/>
      </c:valAx>
      <c:spPr>
        <a:solidFill>
          <a:schemeClr val="bg1"/>
        </a:solidFill>
        <a:ln w="25400">
          <a:noFill/>
        </a:ln>
        <a:effectLst/>
      </c:spPr>
    </c:plotArea>
    <c:legend>
      <c:legendPos val="b"/>
      <c:layout>
        <c:manualLayout>
          <c:xMode val="edge"/>
          <c:yMode val="edge"/>
          <c:x val="0.10929894341232989"/>
          <c:y val="0.77037805932393344"/>
          <c:w val="0.83862265457072083"/>
          <c:h val="0.2096881704362305"/>
        </c:manualLayout>
      </c:layout>
      <c:overlay val="1"/>
      <c:spPr>
        <a:solidFill>
          <a:sysClr val="window" lastClr="FFFFFF"/>
        </a:solid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Ökoregelungen!$D$55</c:f>
              <c:strCache>
                <c:ptCount val="1"/>
                <c:pt idx="0">
                  <c:v>Zahlung (€)</c:v>
                </c:pt>
              </c:strCache>
            </c:strRef>
          </c:tx>
          <c:spPr>
            <a:solidFill>
              <a:schemeClr val="accent6">
                <a:tint val="65000"/>
              </a:schemeClr>
            </a:solidFill>
            <a:ln>
              <a:no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Ökoregelungen!$D$56:$D$62</c:f>
              <c:numCache>
                <c:formatCode>0</c:formatCode>
                <c:ptCount val="7"/>
                <c:pt idx="0">
                  <c:v>2500</c:v>
                </c:pt>
                <c:pt idx="1">
                  <c:v>720</c:v>
                </c:pt>
                <c:pt idx="2">
                  <c:v>400</c:v>
                </c:pt>
                <c:pt idx="3">
                  <c:v>0</c:v>
                </c:pt>
                <c:pt idx="4">
                  <c:v>1200</c:v>
                </c:pt>
                <c:pt idx="5">
                  <c:v>0</c:v>
                </c:pt>
                <c:pt idx="6">
                  <c:v>200</c:v>
                </c:pt>
              </c:numCache>
            </c:numRef>
          </c:val>
          <c:extLst>
            <c:ext xmlns:c16="http://schemas.microsoft.com/office/drawing/2014/chart" uri="{C3380CC4-5D6E-409C-BE32-E72D297353CC}">
              <c16:uniqueId val="{00000000-7DBB-45EA-9BF1-B5EE127D68DA}"/>
            </c:ext>
          </c:extLst>
        </c:ser>
        <c:ser>
          <c:idx val="1"/>
          <c:order val="1"/>
          <c:tx>
            <c:strRef>
              <c:f>Ökoregelungen!$E$55</c:f>
              <c:strCache>
                <c:ptCount val="1"/>
                <c:pt idx="0">
                  <c:v>Kostenansatz (€)</c:v>
                </c:pt>
              </c:strCache>
            </c:strRef>
          </c:tx>
          <c:spPr>
            <a:solidFill>
              <a:schemeClr val="accent6"/>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7-7DBB-45EA-9BF1-B5EE127D68DA}"/>
              </c:ext>
            </c:extLst>
          </c:dPt>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Ökoregelungen!$E$56:$E$62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7DBB-45EA-9BF1-B5EE127D68DA}"/>
            </c:ext>
          </c:extLst>
        </c:ser>
        <c:ser>
          <c:idx val="2"/>
          <c:order val="2"/>
          <c:tx>
            <c:strRef>
              <c:f>Ökoregelungen!$F$55</c:f>
              <c:strCache>
                <c:ptCount val="1"/>
                <c:pt idx="0">
                  <c:v>Überschuss (€)</c:v>
                </c:pt>
              </c:strCache>
            </c:strRef>
          </c:tx>
          <c:spPr>
            <a:solidFill>
              <a:schemeClr val="accent6">
                <a:shade val="65000"/>
              </a:schemeClr>
            </a:solidFill>
            <a:ln>
              <a:no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Ökoregelungen!$F$56:$F$62</c:f>
              <c:numCache>
                <c:formatCode>0</c:formatCode>
                <c:ptCount val="7"/>
                <c:pt idx="0">
                  <c:v>2500</c:v>
                </c:pt>
                <c:pt idx="1">
                  <c:v>720</c:v>
                </c:pt>
                <c:pt idx="2">
                  <c:v>400</c:v>
                </c:pt>
                <c:pt idx="3">
                  <c:v>0</c:v>
                </c:pt>
                <c:pt idx="4">
                  <c:v>1200</c:v>
                </c:pt>
                <c:pt idx="5">
                  <c:v>0</c:v>
                </c:pt>
                <c:pt idx="6">
                  <c:v>200</c:v>
                </c:pt>
              </c:numCache>
            </c:numRef>
          </c:val>
          <c:extLst>
            <c:ext xmlns:c16="http://schemas.microsoft.com/office/drawing/2014/chart" uri="{C3380CC4-5D6E-409C-BE32-E72D297353CC}">
              <c16:uniqueId val="{00000002-7DBB-45EA-9BF1-B5EE127D68DA}"/>
            </c:ext>
          </c:extLst>
        </c:ser>
        <c:dLbls>
          <c:showLegendKey val="0"/>
          <c:showVal val="0"/>
          <c:showCatName val="0"/>
          <c:showSerName val="0"/>
          <c:showPercent val="0"/>
          <c:showBubbleSize val="0"/>
        </c:dLbls>
        <c:gapWidth val="50"/>
        <c:overlap val="50"/>
        <c:axId val="562950784"/>
        <c:axId val="562951112"/>
      </c:barChart>
      <c:catAx>
        <c:axId val="56295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562951112"/>
        <c:crosses val="autoZero"/>
        <c:auto val="1"/>
        <c:lblAlgn val="ctr"/>
        <c:lblOffset val="100"/>
        <c:noMultiLvlLbl val="0"/>
      </c:catAx>
      <c:valAx>
        <c:axId val="562951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2950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2717422873370338"/>
          <c:y val="4.0690485795466955E-2"/>
          <c:w val="0.84905043887956633"/>
          <c:h val="0.62406433549946994"/>
        </c:manualLayout>
      </c:layout>
      <c:barChart>
        <c:barDir val="col"/>
        <c:grouping val="stacked"/>
        <c:varyColors val="0"/>
        <c:ser>
          <c:idx val="0"/>
          <c:order val="0"/>
          <c:tx>
            <c:strRef>
              <c:f>Direktzahlungen!$K$91</c:f>
              <c:strCache>
                <c:ptCount val="1"/>
                <c:pt idx="0">
                  <c:v>Grundstützung</c:v>
                </c:pt>
              </c:strCache>
            </c:strRef>
          </c:tx>
          <c:spPr>
            <a:solidFill>
              <a:schemeClr val="accent6">
                <a:tint val="54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Direktzahlungen!$L$91:$P$91</c:f>
              <c:numCache>
                <c:formatCode>#,##0\ "€"</c:formatCode>
                <c:ptCount val="5"/>
                <c:pt idx="0">
                  <c:v>3760.46</c:v>
                </c:pt>
                <c:pt idx="1">
                  <c:v>3467.8599999999997</c:v>
                </c:pt>
                <c:pt idx="2">
                  <c:v>3343.34</c:v>
                </c:pt>
                <c:pt idx="3">
                  <c:v>3242.3599999999997</c:v>
                </c:pt>
                <c:pt idx="4">
                  <c:v>3242.3599999999997</c:v>
                </c:pt>
              </c:numCache>
            </c:numRef>
          </c:val>
          <c:extLst>
            <c:ext xmlns:c16="http://schemas.microsoft.com/office/drawing/2014/chart" uri="{C3380CC4-5D6E-409C-BE32-E72D297353CC}">
              <c16:uniqueId val="{00000000-1DFF-424D-849F-7BB7FADA6037}"/>
            </c:ext>
          </c:extLst>
        </c:ser>
        <c:ser>
          <c:idx val="1"/>
          <c:order val="1"/>
          <c:tx>
            <c:strRef>
              <c:f>Direktzahlungen!$K$92</c:f>
              <c:strCache>
                <c:ptCount val="1"/>
                <c:pt idx="0">
                  <c:v>Umverteilungseinkommensstützung</c:v>
                </c:pt>
              </c:strCache>
            </c:strRef>
          </c:tx>
          <c:spPr>
            <a:solidFill>
              <a:schemeClr val="accent6">
                <a:tint val="77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Direktzahlungen!$L$92:$P$92</c:f>
              <c:numCache>
                <c:formatCode>#,##0\ "€"</c:formatCode>
                <c:ptCount val="5"/>
                <c:pt idx="0">
                  <c:v>1678.16</c:v>
                </c:pt>
                <c:pt idx="1">
                  <c:v>1591.92</c:v>
                </c:pt>
                <c:pt idx="2">
                  <c:v>1479.0600000000002</c:v>
                </c:pt>
                <c:pt idx="3">
                  <c:v>1436.8200000000002</c:v>
                </c:pt>
                <c:pt idx="4">
                  <c:v>1436.8200000000002</c:v>
                </c:pt>
              </c:numCache>
            </c:numRef>
          </c:val>
          <c:extLst>
            <c:ext xmlns:c16="http://schemas.microsoft.com/office/drawing/2014/chart" uri="{C3380CC4-5D6E-409C-BE32-E72D297353CC}">
              <c16:uniqueId val="{00000001-1DFF-424D-849F-7BB7FADA6037}"/>
            </c:ext>
          </c:extLst>
        </c:ser>
        <c:ser>
          <c:idx val="2"/>
          <c:order val="2"/>
          <c:tx>
            <c:strRef>
              <c:f>Direktzahlungen!$K$93</c:f>
              <c:strCache>
                <c:ptCount val="1"/>
                <c:pt idx="0">
                  <c:v>Junglandwirte-Prämie</c:v>
                </c:pt>
              </c:strCache>
            </c:strRef>
          </c:tx>
          <c:spPr>
            <a:solidFill>
              <a:schemeClr val="accent6"/>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Direktzahlungen!$L$93:$P$93</c:f>
              <c:numCache>
                <c:formatCode>#,##0\ "€"</c:formatCode>
                <c:ptCount val="5"/>
                <c:pt idx="0">
                  <c:v>0</c:v>
                </c:pt>
                <c:pt idx="1">
                  <c:v>0</c:v>
                </c:pt>
                <c:pt idx="2">
                  <c:v>2948.8799999999997</c:v>
                </c:pt>
                <c:pt idx="3">
                  <c:v>2948.8799999999997</c:v>
                </c:pt>
                <c:pt idx="4">
                  <c:v>2948.8799999999997</c:v>
                </c:pt>
              </c:numCache>
            </c:numRef>
          </c:val>
          <c:extLst>
            <c:ext xmlns:c16="http://schemas.microsoft.com/office/drawing/2014/chart" uri="{C3380CC4-5D6E-409C-BE32-E72D297353CC}">
              <c16:uniqueId val="{00000002-1DFF-424D-849F-7BB7FADA6037}"/>
            </c:ext>
          </c:extLst>
        </c:ser>
        <c:ser>
          <c:idx val="3"/>
          <c:order val="3"/>
          <c:tx>
            <c:strRef>
              <c:f>Direktzahlungen!$K$94</c:f>
              <c:strCache>
                <c:ptCount val="1"/>
                <c:pt idx="0">
                  <c:v>gekoppelte Einkommensstützung</c:v>
                </c:pt>
              </c:strCache>
            </c:strRef>
          </c:tx>
          <c:spPr>
            <a:solidFill>
              <a:schemeClr val="accent6">
                <a:shade val="76000"/>
              </a:schemeClr>
            </a:solidFill>
            <a:ln>
              <a:solidFill>
                <a:schemeClr val="tx1"/>
              </a:solidFill>
            </a:ln>
            <a:effectLst/>
          </c:spPr>
          <c:invertIfNegative val="0"/>
          <c:cat>
            <c:numRef>
              <c:f>Direktzahlungen!$L$90:$P$90</c:f>
              <c:numCache>
                <c:formatCode>General</c:formatCode>
                <c:ptCount val="5"/>
                <c:pt idx="0">
                  <c:v>2023</c:v>
                </c:pt>
                <c:pt idx="1">
                  <c:v>2024</c:v>
                </c:pt>
                <c:pt idx="2">
                  <c:v>2025</c:v>
                </c:pt>
                <c:pt idx="3">
                  <c:v>2026</c:v>
                </c:pt>
                <c:pt idx="4">
                  <c:v>2027</c:v>
                </c:pt>
              </c:numCache>
            </c:numRef>
          </c:cat>
          <c:val>
            <c:numRef>
              <c:f>Direktzahlungen!$L$94:$P$94</c:f>
              <c:numCache>
                <c:formatCode>General</c:formatCode>
                <c:ptCount val="5"/>
                <c:pt idx="0">
                  <c:v>4515.8599999999997</c:v>
                </c:pt>
                <c:pt idx="1">
                  <c:v>4465.28</c:v>
                </c:pt>
                <c:pt idx="2">
                  <c:v>4620</c:v>
                </c:pt>
                <c:pt idx="3">
                  <c:v>4488.34</c:v>
                </c:pt>
                <c:pt idx="4">
                  <c:v>4488.34</c:v>
                </c:pt>
              </c:numCache>
            </c:numRef>
          </c:val>
          <c:extLst>
            <c:ext xmlns:c16="http://schemas.microsoft.com/office/drawing/2014/chart" uri="{C3380CC4-5D6E-409C-BE32-E72D297353CC}">
              <c16:uniqueId val="{00000003-1DFF-424D-849F-7BB7FADA6037}"/>
            </c:ext>
          </c:extLst>
        </c:ser>
        <c:dLbls>
          <c:showLegendKey val="0"/>
          <c:showVal val="0"/>
          <c:showCatName val="0"/>
          <c:showSerName val="0"/>
          <c:showPercent val="0"/>
          <c:showBubbleSize val="0"/>
        </c:dLbls>
        <c:gapWidth val="150"/>
        <c:overlap val="100"/>
        <c:axId val="1257271856"/>
        <c:axId val="1257273496"/>
      </c:barChart>
      <c:lineChart>
        <c:grouping val="standard"/>
        <c:varyColors val="0"/>
        <c:ser>
          <c:idx val="4"/>
          <c:order val="4"/>
          <c:tx>
            <c:strRef>
              <c:f>Direktzahlungen!$K$95</c:f>
              <c:strCache>
                <c:ptCount val="1"/>
                <c:pt idx="0">
                  <c:v>Summe Direktzahlungen abzgl. Kosten Konditionalität</c:v>
                </c:pt>
              </c:strCache>
            </c:strRef>
          </c:tx>
          <c:spPr>
            <a:ln w="28575" cap="rnd">
              <a:solidFill>
                <a:schemeClr val="accent6">
                  <a:shade val="53000"/>
                </a:schemeClr>
              </a:solidFill>
              <a:round/>
            </a:ln>
            <a:effectLst/>
          </c:spPr>
          <c:marker>
            <c:symbol val="none"/>
          </c:marker>
          <c:dLbls>
            <c:dLbl>
              <c:idx val="0"/>
              <c:layout>
                <c:manualLayout>
                  <c:x val="-4.9711812741847307E-2"/>
                  <c:y val="-7.36109956145160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FF-424D-849F-7BB7FADA6037}"/>
                </c:ext>
              </c:extLst>
            </c:dLbl>
            <c:dLbl>
              <c:idx val="1"/>
              <c:layout>
                <c:manualLayout>
                  <c:x val="-5.403457906722535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FF-424D-849F-7BB7FADA6037}"/>
                </c:ext>
              </c:extLst>
            </c:dLbl>
            <c:dLbl>
              <c:idx val="2"/>
              <c:layout>
                <c:manualLayout>
                  <c:x val="-4.3227663253780288E-2"/>
                  <c:y val="-7.5736317021753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DFF-424D-849F-7BB7FADA6037}"/>
                </c:ext>
              </c:extLst>
            </c:dLbl>
            <c:dLbl>
              <c:idx val="3"/>
              <c:layout>
                <c:manualLayout>
                  <c:x val="-4.1066280091091235E-2"/>
                  <c:y val="-8.4151463357504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FF-424D-849F-7BB7FADA6037}"/>
                </c:ext>
              </c:extLst>
            </c:dLbl>
            <c:dLbl>
              <c:idx val="4"/>
              <c:layout>
                <c:manualLayout>
                  <c:x val="-1.8243798684876897E-2"/>
                  <c:y val="-9.966390467474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FF-424D-849F-7BB7FADA6037}"/>
                </c:ext>
              </c:extLst>
            </c:dLbl>
            <c:numFmt formatCode="#,##0\ &quot;€&quot;"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Direktzahlungen!$L$90:$P$90</c:f>
              <c:numCache>
                <c:formatCode>General</c:formatCode>
                <c:ptCount val="5"/>
                <c:pt idx="0">
                  <c:v>2023</c:v>
                </c:pt>
                <c:pt idx="1">
                  <c:v>2024</c:v>
                </c:pt>
                <c:pt idx="2">
                  <c:v>2025</c:v>
                </c:pt>
                <c:pt idx="3">
                  <c:v>2026</c:v>
                </c:pt>
                <c:pt idx="4">
                  <c:v>2027</c:v>
                </c:pt>
              </c:numCache>
            </c:numRef>
          </c:cat>
          <c:val>
            <c:numRef>
              <c:f>Direktzahlungen!$L$95:$P$95</c:f>
              <c:numCache>
                <c:formatCode>#,##0\ "€"</c:formatCode>
                <c:ptCount val="5"/>
                <c:pt idx="0">
                  <c:v>9954.48</c:v>
                </c:pt>
                <c:pt idx="1">
                  <c:v>9025.06</c:v>
                </c:pt>
                <c:pt idx="2">
                  <c:v>11891.28</c:v>
                </c:pt>
                <c:pt idx="3">
                  <c:v>11616.4</c:v>
                </c:pt>
                <c:pt idx="4">
                  <c:v>11616.4</c:v>
                </c:pt>
              </c:numCache>
            </c:numRef>
          </c:val>
          <c:smooth val="0"/>
          <c:extLst>
            <c:ext xmlns:c16="http://schemas.microsoft.com/office/drawing/2014/chart" uri="{C3380CC4-5D6E-409C-BE32-E72D297353CC}">
              <c16:uniqueId val="{00000009-1DFF-424D-849F-7BB7FADA6037}"/>
            </c:ext>
          </c:extLst>
        </c:ser>
        <c:dLbls>
          <c:showLegendKey val="0"/>
          <c:showVal val="0"/>
          <c:showCatName val="0"/>
          <c:showSerName val="0"/>
          <c:showPercent val="0"/>
          <c:showBubbleSize val="0"/>
        </c:dLbls>
        <c:marker val="1"/>
        <c:smooth val="0"/>
        <c:axId val="1257271856"/>
        <c:axId val="1257273496"/>
      </c:lineChart>
      <c:catAx>
        <c:axId val="12572718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1257273496"/>
        <c:crosses val="autoZero"/>
        <c:auto val="1"/>
        <c:lblAlgn val="ctr"/>
        <c:lblOffset val="100"/>
        <c:noMultiLvlLbl val="0"/>
      </c:catAx>
      <c:valAx>
        <c:axId val="1257273496"/>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257271856"/>
        <c:crosses val="autoZero"/>
        <c:crossBetween val="between"/>
      </c:valAx>
      <c:spPr>
        <a:solidFill>
          <a:sysClr val="window" lastClr="FFFFFF"/>
        </a:solidFill>
        <a:ln>
          <a:noFill/>
        </a:ln>
        <a:effectLst/>
      </c:spPr>
    </c:plotArea>
    <c:legend>
      <c:legendPos val="b"/>
      <c:layout>
        <c:manualLayout>
          <c:xMode val="edge"/>
          <c:yMode val="edge"/>
          <c:x val="0.13388908609784431"/>
          <c:y val="0.75733842979367738"/>
          <c:w val="0.83862265457072083"/>
          <c:h val="0.2227281269054571"/>
        </c:manualLayout>
      </c:layout>
      <c:overlay val="1"/>
      <c:spPr>
        <a:solidFill>
          <a:sysClr val="window" lastClr="FFFFFF"/>
        </a:solid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Ökoregelungen!$D$55</c:f>
              <c:strCache>
                <c:ptCount val="1"/>
                <c:pt idx="0">
                  <c:v>Zahlung (€)</c:v>
                </c:pt>
              </c:strCache>
            </c:strRef>
          </c:tx>
          <c:spPr>
            <a:solidFill>
              <a:schemeClr val="accent6">
                <a:tint val="65000"/>
              </a:schemeClr>
            </a:solidFill>
            <a:ln>
              <a:no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Ökoregelungen!$D$56:$D$62</c:f>
              <c:numCache>
                <c:formatCode>0</c:formatCode>
                <c:ptCount val="7"/>
                <c:pt idx="0">
                  <c:v>2500</c:v>
                </c:pt>
                <c:pt idx="1">
                  <c:v>720</c:v>
                </c:pt>
                <c:pt idx="2">
                  <c:v>400</c:v>
                </c:pt>
                <c:pt idx="3">
                  <c:v>0</c:v>
                </c:pt>
                <c:pt idx="4">
                  <c:v>1200</c:v>
                </c:pt>
                <c:pt idx="5">
                  <c:v>0</c:v>
                </c:pt>
                <c:pt idx="6">
                  <c:v>200</c:v>
                </c:pt>
              </c:numCache>
            </c:numRef>
          </c:val>
          <c:extLst>
            <c:ext xmlns:c16="http://schemas.microsoft.com/office/drawing/2014/chart" uri="{C3380CC4-5D6E-409C-BE32-E72D297353CC}">
              <c16:uniqueId val="{00000000-FD50-4DD5-A01D-32D6368C684E}"/>
            </c:ext>
          </c:extLst>
        </c:ser>
        <c:ser>
          <c:idx val="1"/>
          <c:order val="1"/>
          <c:tx>
            <c:strRef>
              <c:f>Ökoregelungen!$E$55</c:f>
              <c:strCache>
                <c:ptCount val="1"/>
                <c:pt idx="0">
                  <c:v>Kostenansatz (€)</c:v>
                </c:pt>
              </c:strCache>
            </c:strRef>
          </c:tx>
          <c:spPr>
            <a:solidFill>
              <a:schemeClr val="accent6"/>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2-FD50-4DD5-A01D-32D6368C684E}"/>
              </c:ext>
            </c:extLst>
          </c:dPt>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Ökoregelungen!$E$56:$E$62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FD50-4DD5-A01D-32D6368C684E}"/>
            </c:ext>
          </c:extLst>
        </c:ser>
        <c:ser>
          <c:idx val="2"/>
          <c:order val="2"/>
          <c:tx>
            <c:strRef>
              <c:f>Ökoregelungen!$F$55</c:f>
              <c:strCache>
                <c:ptCount val="1"/>
                <c:pt idx="0">
                  <c:v>Überschuss (€)</c:v>
                </c:pt>
              </c:strCache>
            </c:strRef>
          </c:tx>
          <c:spPr>
            <a:solidFill>
              <a:schemeClr val="accent6">
                <a:shade val="65000"/>
              </a:schemeClr>
            </a:solidFill>
            <a:ln>
              <a:noFill/>
            </a:ln>
            <a:effectLst/>
          </c:spPr>
          <c:invertIfNegative val="0"/>
          <c:cat>
            <c:strRef>
              <c:f>Ökoregelungen!$C$56:$C$62</c:f>
              <c:strCache>
                <c:ptCount val="7"/>
                <c:pt idx="0">
                  <c:v>Biodiversität</c:v>
                </c:pt>
                <c:pt idx="1">
                  <c:v>Vielfältige Kulturen im Ackerbau </c:v>
                </c:pt>
                <c:pt idx="2">
                  <c:v>Agroforstsysteme auf AL und DGL</c:v>
                </c:pt>
                <c:pt idx="3">
                  <c:v>Extensivierung DGL insges.</c:v>
                </c:pt>
                <c:pt idx="4">
                  <c:v>4-Kennarten DGL</c:v>
                </c:pt>
                <c:pt idx="5">
                  <c:v>PSM-Verzicht</c:v>
                </c:pt>
                <c:pt idx="6">
                  <c:v>Schutzgebietsbonus Natura 2000</c:v>
                </c:pt>
              </c:strCache>
            </c:strRef>
          </c:cat>
          <c:val>
            <c:numRef>
              <c:f>Ökoregelungen!$F$56:$F$62</c:f>
              <c:numCache>
                <c:formatCode>0</c:formatCode>
                <c:ptCount val="7"/>
                <c:pt idx="0">
                  <c:v>2500</c:v>
                </c:pt>
                <c:pt idx="1">
                  <c:v>720</c:v>
                </c:pt>
                <c:pt idx="2">
                  <c:v>400</c:v>
                </c:pt>
                <c:pt idx="3">
                  <c:v>0</c:v>
                </c:pt>
                <c:pt idx="4">
                  <c:v>1200</c:v>
                </c:pt>
                <c:pt idx="5">
                  <c:v>0</c:v>
                </c:pt>
                <c:pt idx="6">
                  <c:v>200</c:v>
                </c:pt>
              </c:numCache>
            </c:numRef>
          </c:val>
          <c:extLst>
            <c:ext xmlns:c16="http://schemas.microsoft.com/office/drawing/2014/chart" uri="{C3380CC4-5D6E-409C-BE32-E72D297353CC}">
              <c16:uniqueId val="{00000004-FD50-4DD5-A01D-32D6368C684E}"/>
            </c:ext>
          </c:extLst>
        </c:ser>
        <c:dLbls>
          <c:showLegendKey val="0"/>
          <c:showVal val="0"/>
          <c:showCatName val="0"/>
          <c:showSerName val="0"/>
          <c:showPercent val="0"/>
          <c:showBubbleSize val="0"/>
        </c:dLbls>
        <c:gapWidth val="50"/>
        <c:overlap val="50"/>
        <c:axId val="562950784"/>
        <c:axId val="562951112"/>
      </c:barChart>
      <c:catAx>
        <c:axId val="56295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562951112"/>
        <c:crosses val="autoZero"/>
        <c:auto val="1"/>
        <c:lblAlgn val="ctr"/>
        <c:lblOffset val="100"/>
        <c:noMultiLvlLbl val="0"/>
      </c:catAx>
      <c:valAx>
        <c:axId val="562951112"/>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562950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502920</xdr:colOff>
          <xdr:row>25</xdr:row>
          <xdr:rowOff>7620</xdr:rowOff>
        </xdr:to>
        <xdr:pic>
          <xdr:nvPicPr>
            <xdr:cNvPr id="8" name="Grafik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Vorlage Einstieg'!$A$1:$I$18" spid="_x0000_s27308"/>
                </a:ext>
              </a:extLst>
            </xdr:cNvPicPr>
          </xdr:nvPicPr>
          <xdr:blipFill>
            <a:blip xmlns:r="http://schemas.openxmlformats.org/officeDocument/2006/relationships" r:embed="rId1"/>
            <a:srcRect/>
            <a:stretch>
              <a:fillRect/>
            </a:stretch>
          </xdr:blipFill>
          <xdr:spPr bwMode="auto">
            <a:xfrm>
              <a:off x="0" y="0"/>
              <a:ext cx="13182600" cy="457962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219075</xdr:colOff>
      <xdr:row>0</xdr:row>
      <xdr:rowOff>43941</xdr:rowOff>
    </xdr:from>
    <xdr:to>
      <xdr:col>8</xdr:col>
      <xdr:colOff>558</xdr:colOff>
      <xdr:row>1</xdr:row>
      <xdr:rowOff>172877</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905750" y="43941"/>
          <a:ext cx="739698" cy="361346"/>
        </a:xfrm>
        <a:prstGeom prst="rect">
          <a:avLst/>
        </a:prstGeom>
      </xdr:spPr>
    </xdr:pic>
    <xdr:clientData/>
  </xdr:twoCellAnchor>
  <xdr:twoCellAnchor>
    <xdr:from>
      <xdr:col>9</xdr:col>
      <xdr:colOff>7407</xdr:colOff>
      <xdr:row>12</xdr:row>
      <xdr:rowOff>58207</xdr:rowOff>
    </xdr:from>
    <xdr:to>
      <xdr:col>14</xdr:col>
      <xdr:colOff>76200</xdr:colOff>
      <xdr:row>30</xdr:row>
      <xdr:rowOff>190500</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2418843</xdr:colOff>
      <xdr:row>31</xdr:row>
      <xdr:rowOff>104199</xdr:rowOff>
    </xdr:from>
    <xdr:ext cx="8309989" cy="843757"/>
    <xdr:sp macro="" textlink="">
      <xdr:nvSpPr>
        <xdr:cNvPr id="13" name="Rechteck 12">
          <a:extLst>
            <a:ext uri="{FF2B5EF4-FFF2-40B4-BE49-F238E27FC236}">
              <a16:creationId xmlns:a16="http://schemas.microsoft.com/office/drawing/2014/main" id="{00000000-0008-0000-0100-00000D000000}"/>
            </a:ext>
          </a:extLst>
        </xdr:cNvPr>
        <xdr:cNvSpPr/>
      </xdr:nvSpPr>
      <xdr:spPr>
        <a:xfrm>
          <a:off x="2542668" y="6304974"/>
          <a:ext cx="8309989" cy="843757"/>
        </a:xfrm>
        <a:prstGeom prst="rect">
          <a:avLst/>
        </a:prstGeom>
        <a:noFill/>
      </xdr:spPr>
      <xdr:txBody>
        <a:bodyPr wrap="square" lIns="91440" tIns="45720" rIns="91440" bIns="45720">
          <a:spAutoFit/>
        </a:bodyPr>
        <a:lstStyle/>
        <a:p>
          <a:pPr algn="ctr"/>
          <a:r>
            <a:rPr lang="de-DE" sz="4800" b="1" cap="none" spc="0">
              <a:ln w="22225">
                <a:solidFill>
                  <a:schemeClr val="accent2">
                    <a:alpha val="60000"/>
                  </a:schemeClr>
                </a:solidFill>
                <a:prstDash val="solid"/>
              </a:ln>
              <a:solidFill>
                <a:schemeClr val="accent2">
                  <a:lumMod val="40000"/>
                  <a:lumOff val="60000"/>
                  <a:alpha val="0"/>
                </a:schemeClr>
              </a:solidFill>
              <a:effectLst/>
            </a:rPr>
            <a:t>Unverbindliche Berechnungen</a:t>
          </a:r>
          <a:endParaRPr lang="de-DE" sz="3200" b="1" cap="none" spc="0">
            <a:ln w="22225">
              <a:solidFill>
                <a:schemeClr val="accent2">
                  <a:alpha val="60000"/>
                </a:schemeClr>
              </a:solidFill>
              <a:prstDash val="solid"/>
            </a:ln>
            <a:solidFill>
              <a:schemeClr val="accent2">
                <a:lumMod val="40000"/>
                <a:lumOff val="60000"/>
                <a:alpha val="0"/>
              </a:schemeClr>
            </a:solidFill>
            <a:effectLst/>
          </a:endParaRPr>
        </a:p>
      </xdr:txBody>
    </xdr:sp>
    <xdr:clientData/>
  </xdr:oneCellAnchor>
  <xdr:twoCellAnchor editAs="oneCell">
    <xdr:from>
      <xdr:col>12</xdr:col>
      <xdr:colOff>838200</xdr:colOff>
      <xdr:row>28</xdr:row>
      <xdr:rowOff>113384</xdr:rowOff>
    </xdr:from>
    <xdr:to>
      <xdr:col>13</xdr:col>
      <xdr:colOff>702020</xdr:colOff>
      <xdr:row>29</xdr:row>
      <xdr:rowOff>213284</xdr:rowOff>
    </xdr:to>
    <xdr:pic>
      <xdr:nvPicPr>
        <xdr:cNvPr id="15" name="Grafik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106525" y="5628359"/>
          <a:ext cx="715355" cy="349455"/>
        </a:xfrm>
        <a:prstGeom prst="rect">
          <a:avLst/>
        </a:prstGeom>
      </xdr:spPr>
    </xdr:pic>
    <xdr:clientData/>
  </xdr:twoCellAnchor>
  <xdr:twoCellAnchor>
    <xdr:from>
      <xdr:col>0</xdr:col>
      <xdr:colOff>50799</xdr:colOff>
      <xdr:row>2</xdr:row>
      <xdr:rowOff>67733</xdr:rowOff>
    </xdr:from>
    <xdr:to>
      <xdr:col>1</xdr:col>
      <xdr:colOff>135468</xdr:colOff>
      <xdr:row>7</xdr:row>
      <xdr:rowOff>42336</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rot="16200000">
          <a:off x="-237068" y="787400"/>
          <a:ext cx="787403" cy="211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   darunter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101601</xdr:colOff>
      <xdr:row>0</xdr:row>
      <xdr:rowOff>101600</xdr:rowOff>
    </xdr:from>
    <xdr:to>
      <xdr:col>12</xdr:col>
      <xdr:colOff>6648450</xdr:colOff>
      <xdr:row>16</xdr:row>
      <xdr:rowOff>211667</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226622</xdr:colOff>
      <xdr:row>30</xdr:row>
      <xdr:rowOff>83383</xdr:rowOff>
    </xdr:from>
    <xdr:ext cx="7988106" cy="843757"/>
    <xdr:sp macro="" textlink="">
      <xdr:nvSpPr>
        <xdr:cNvPr id="7" name="Rechteck 6">
          <a:extLst>
            <a:ext uri="{FF2B5EF4-FFF2-40B4-BE49-F238E27FC236}">
              <a16:creationId xmlns:a16="http://schemas.microsoft.com/office/drawing/2014/main" id="{00000000-0008-0000-0200-000007000000}"/>
            </a:ext>
          </a:extLst>
        </xdr:cNvPr>
        <xdr:cNvSpPr/>
      </xdr:nvSpPr>
      <xdr:spPr>
        <a:xfrm rot="167360">
          <a:off x="5962789" y="6708550"/>
          <a:ext cx="7988106" cy="843757"/>
        </a:xfrm>
        <a:prstGeom prst="rect">
          <a:avLst/>
        </a:prstGeom>
        <a:noFill/>
        <a:ln>
          <a:noFill/>
        </a:ln>
      </xdr:spPr>
      <xdr:txBody>
        <a:bodyPr wrap="square" lIns="91440" tIns="45720" rIns="91440" bIns="45720">
          <a:spAutoFit/>
        </a:bodyPr>
        <a:lstStyle/>
        <a:p>
          <a:pPr algn="ctr"/>
          <a:r>
            <a:rPr lang="de-DE" sz="4800" b="1" cap="none" spc="0">
              <a:ln w="22225">
                <a:solidFill>
                  <a:schemeClr val="accent2">
                    <a:alpha val="60000"/>
                  </a:schemeClr>
                </a:solidFill>
                <a:prstDash val="solid"/>
              </a:ln>
              <a:solidFill>
                <a:schemeClr val="accent2">
                  <a:lumMod val="20000"/>
                  <a:lumOff val="80000"/>
                  <a:alpha val="0"/>
                </a:schemeClr>
              </a:solidFill>
              <a:effectLst/>
            </a:rPr>
            <a:t>Unverbindliche Berechnungen</a:t>
          </a:r>
          <a:endParaRPr lang="de-DE" sz="3200" b="1" cap="none" spc="0">
            <a:ln w="22225">
              <a:solidFill>
                <a:schemeClr val="accent2">
                  <a:alpha val="60000"/>
                </a:schemeClr>
              </a:solidFill>
              <a:prstDash val="solid"/>
            </a:ln>
            <a:solidFill>
              <a:schemeClr val="accent2">
                <a:lumMod val="20000"/>
                <a:lumOff val="80000"/>
                <a:alpha val="0"/>
              </a:schemeClr>
            </a:solidFill>
            <a:effectLst/>
          </a:endParaRPr>
        </a:p>
      </xdr:txBody>
    </xdr:sp>
    <xdr:clientData/>
  </xdr:oneCellAnchor>
  <xdr:twoCellAnchor editAs="oneCell">
    <xdr:from>
      <xdr:col>10</xdr:col>
      <xdr:colOff>135465</xdr:colOff>
      <xdr:row>0</xdr:row>
      <xdr:rowOff>136874</xdr:rowOff>
    </xdr:from>
    <xdr:to>
      <xdr:col>11</xdr:col>
      <xdr:colOff>79296</xdr:colOff>
      <xdr:row>1</xdr:row>
      <xdr:rowOff>213283</xdr:rowOff>
    </xdr:to>
    <xdr:pic>
      <xdr:nvPicPr>
        <xdr:cNvPr id="8" name="Grafik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104715" y="136874"/>
          <a:ext cx="705831" cy="344802"/>
        </a:xfrm>
        <a:prstGeom prst="rect">
          <a:avLst/>
        </a:prstGeom>
      </xdr:spPr>
    </xdr:pic>
    <xdr:clientData/>
  </xdr:twoCellAnchor>
  <xdr:twoCellAnchor editAs="oneCell">
    <xdr:from>
      <xdr:col>12</xdr:col>
      <xdr:colOff>5715001</xdr:colOff>
      <xdr:row>15</xdr:row>
      <xdr:rowOff>35472</xdr:rowOff>
    </xdr:from>
    <xdr:to>
      <xdr:col>12</xdr:col>
      <xdr:colOff>6458509</xdr:colOff>
      <xdr:row>16</xdr:row>
      <xdr:rowOff>136044</xdr:rowOff>
    </xdr:to>
    <xdr:pic>
      <xdr:nvPicPr>
        <xdr:cNvPr id="9" name="Grafik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4541501" y="3856055"/>
          <a:ext cx="739698" cy="361346"/>
        </a:xfrm>
        <a:prstGeom prst="rect">
          <a:avLst/>
        </a:prstGeom>
      </xdr:spPr>
    </xdr:pic>
    <xdr:clientData/>
  </xdr:twoCellAnchor>
  <mc:AlternateContent xmlns:mc="http://schemas.openxmlformats.org/markup-compatibility/2006">
    <mc:Choice xmlns:a14="http://schemas.microsoft.com/office/drawing/2010/main" Requires="a14">
      <xdr:twoCellAnchor>
        <xdr:from>
          <xdr:col>13</xdr:col>
          <xdr:colOff>285750</xdr:colOff>
          <xdr:row>0</xdr:row>
          <xdr:rowOff>9525</xdr:rowOff>
        </xdr:from>
        <xdr:to>
          <xdr:col>14</xdr:col>
          <xdr:colOff>466725</xdr:colOff>
          <xdr:row>1</xdr:row>
          <xdr:rowOff>66675</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de-DE" sz="1400" b="1" i="0" u="none" strike="noStrike" baseline="0">
                  <a:solidFill>
                    <a:srgbClr val="800000"/>
                  </a:solidFill>
                  <a:latin typeface="Arial"/>
                  <a:cs typeface="Arial"/>
                </a:rPr>
                <a:t>Einstieg</a:t>
              </a:r>
            </a:p>
          </xdr:txBody>
        </xdr:sp>
        <xdr:clientData fPrintsWithSheet="0"/>
      </xdr:twoCellAnchor>
    </mc:Choice>
    <mc:Fallback/>
  </mc:AlternateContent>
</xdr:wsDr>
</file>

<file path=xl/drawings/drawing4.xml><?xml version="1.0" encoding="utf-8"?>
<c:userShapes xmlns:c="http://schemas.openxmlformats.org/drawingml/2006/chart">
  <cdr:relSizeAnchor xmlns:cdr="http://schemas.openxmlformats.org/drawingml/2006/chartDrawing">
    <cdr:from>
      <cdr:x>0.15907</cdr:x>
      <cdr:y>0.02276</cdr:y>
    </cdr:from>
    <cdr:to>
      <cdr:x>0.7378</cdr:x>
      <cdr:y>0.10456</cdr:y>
    </cdr:to>
    <cdr:sp macro="" textlink="">
      <cdr:nvSpPr>
        <cdr:cNvPr id="2" name="Textfeld 1">
          <a:extLst xmlns:a="http://schemas.openxmlformats.org/drawingml/2006/main">
            <a:ext uri="{FF2B5EF4-FFF2-40B4-BE49-F238E27FC236}">
              <a16:creationId xmlns:a16="http://schemas.microsoft.com/office/drawing/2014/main" id="{D5F7033D-BECC-440D-A6BF-1244E9B066AE}"/>
            </a:ext>
          </a:extLst>
        </cdr:cNvPr>
        <cdr:cNvSpPr txBox="1"/>
      </cdr:nvSpPr>
      <cdr:spPr>
        <a:xfrm xmlns:a="http://schemas.openxmlformats.org/drawingml/2006/main">
          <a:off x="1023226" y="95476"/>
          <a:ext cx="3722709" cy="343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400" b="1">
              <a:solidFill>
                <a:schemeClr val="tx1">
                  <a:lumMod val="65000"/>
                  <a:lumOff val="35000"/>
                </a:schemeClr>
              </a:solidFill>
            </a:rPr>
            <a:t>Freiwillige Ökoregelungen 2025 (€/Betrieb)</a:t>
          </a:r>
        </a:p>
      </cdr:txBody>
    </cdr:sp>
  </cdr:relSizeAnchor>
</c:userShapes>
</file>

<file path=xl/drawings/drawing5.xml><?xml version="1.0" encoding="utf-8"?>
<xdr:wsDr xmlns:xdr="http://schemas.openxmlformats.org/drawingml/2006/spreadsheetDrawing" xmlns:a="http://schemas.openxmlformats.org/drawingml/2006/main">
  <xdr:twoCellAnchor>
    <xdr:from>
      <xdr:col>12</xdr:col>
      <xdr:colOff>76200</xdr:colOff>
      <xdr:row>13</xdr:row>
      <xdr:rowOff>110067</xdr:rowOff>
    </xdr:from>
    <xdr:to>
      <xdr:col>19</xdr:col>
      <xdr:colOff>101600</xdr:colOff>
      <xdr:row>31</xdr:row>
      <xdr:rowOff>169333</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65828</xdr:colOff>
      <xdr:row>35</xdr:row>
      <xdr:rowOff>0</xdr:rowOff>
    </xdr:from>
    <xdr:to>
      <xdr:col>19</xdr:col>
      <xdr:colOff>96943</xdr:colOff>
      <xdr:row>51</xdr:row>
      <xdr:rowOff>96943</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22</xdr:col>
      <xdr:colOff>626383</xdr:colOff>
      <xdr:row>8</xdr:row>
      <xdr:rowOff>190500</xdr:rowOff>
    </xdr:from>
    <xdr:ext cx="1125501" cy="10296461"/>
    <xdr:sp macro="" textlink="">
      <xdr:nvSpPr>
        <xdr:cNvPr id="4" name="Rechteck 3">
          <a:extLst>
            <a:ext uri="{FF2B5EF4-FFF2-40B4-BE49-F238E27FC236}">
              <a16:creationId xmlns:a16="http://schemas.microsoft.com/office/drawing/2014/main" id="{00000000-0008-0000-0400-000004000000}"/>
            </a:ext>
          </a:extLst>
        </xdr:cNvPr>
        <xdr:cNvSpPr/>
      </xdr:nvSpPr>
      <xdr:spPr>
        <a:xfrm rot="5400000">
          <a:off x="13199510" y="6395230"/>
          <a:ext cx="10296461" cy="1125501"/>
        </a:xfrm>
        <a:prstGeom prst="rect">
          <a:avLst/>
        </a:prstGeom>
        <a:noFill/>
      </xdr:spPr>
      <xdr:txBody>
        <a:bodyPr wrap="square" lIns="91440" tIns="45720" rIns="91440" bIns="45720">
          <a:spAutoFit/>
        </a:bodyPr>
        <a:lstStyle/>
        <a:p>
          <a:pPr algn="ctr"/>
          <a:r>
            <a:rPr lang="de-DE" sz="6600" b="1" cap="none" spc="0">
              <a:ln w="22225">
                <a:solidFill>
                  <a:schemeClr val="accent2">
                    <a:alpha val="81000"/>
                  </a:schemeClr>
                </a:solidFill>
                <a:prstDash val="solid"/>
              </a:ln>
              <a:solidFill>
                <a:schemeClr val="accent2">
                  <a:lumMod val="40000"/>
                  <a:lumOff val="60000"/>
                  <a:alpha val="0"/>
                </a:schemeClr>
              </a:solidFill>
              <a:effectLst/>
            </a:rPr>
            <a:t>Unverbindliche Berechnungen</a:t>
          </a:r>
          <a:endParaRPr lang="de-DE" sz="4400" b="1" cap="none" spc="0">
            <a:ln w="22225">
              <a:solidFill>
                <a:schemeClr val="accent2">
                  <a:alpha val="81000"/>
                </a:schemeClr>
              </a:solidFill>
              <a:prstDash val="solid"/>
            </a:ln>
            <a:solidFill>
              <a:schemeClr val="accent2">
                <a:lumMod val="40000"/>
                <a:lumOff val="60000"/>
                <a:alpha val="0"/>
              </a:schemeClr>
            </a:solidFill>
            <a:effectLst/>
          </a:endParaRPr>
        </a:p>
      </xdr:txBody>
    </xdr:sp>
    <xdr:clientData/>
  </xdr:oneCellAnchor>
  <xdr:twoCellAnchor editAs="oneCell">
    <xdr:from>
      <xdr:col>10</xdr:col>
      <xdr:colOff>38100</xdr:colOff>
      <xdr:row>0</xdr:row>
      <xdr:rowOff>26212</xdr:rowOff>
    </xdr:from>
    <xdr:to>
      <xdr:col>10</xdr:col>
      <xdr:colOff>777798</xdr:colOff>
      <xdr:row>2</xdr:row>
      <xdr:rowOff>18940</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467725" y="26212"/>
          <a:ext cx="739698" cy="361346"/>
        </a:xfrm>
        <a:prstGeom prst="rect">
          <a:avLst/>
        </a:prstGeom>
      </xdr:spPr>
    </xdr:pic>
    <xdr:clientData/>
  </xdr:twoCellAnchor>
  <xdr:twoCellAnchor editAs="oneCell">
    <xdr:from>
      <xdr:col>18</xdr:col>
      <xdr:colOff>219073</xdr:colOff>
      <xdr:row>29</xdr:row>
      <xdr:rowOff>160471</xdr:rowOff>
    </xdr:from>
    <xdr:to>
      <xdr:col>19</xdr:col>
      <xdr:colOff>94378</xdr:colOff>
      <xdr:row>31</xdr:row>
      <xdr:rowOff>18028</xdr:rowOff>
    </xdr:to>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4833144" y="6338114"/>
          <a:ext cx="718948" cy="358844"/>
        </a:xfrm>
        <a:prstGeom prst="rect">
          <a:avLst/>
        </a:prstGeom>
      </xdr:spPr>
    </xdr:pic>
    <xdr:clientData/>
  </xdr:twoCellAnchor>
  <xdr:twoCellAnchor editAs="oneCell">
    <xdr:from>
      <xdr:col>18</xdr:col>
      <xdr:colOff>142875</xdr:colOff>
      <xdr:row>48</xdr:row>
      <xdr:rowOff>176648</xdr:rowOff>
    </xdr:from>
    <xdr:to>
      <xdr:col>19</xdr:col>
      <xdr:colOff>15799</xdr:colOff>
      <xdr:row>50</xdr:row>
      <xdr:rowOff>118062</xdr:rowOff>
    </xdr:to>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4739938" y="10118367"/>
          <a:ext cx="708742" cy="346224"/>
        </a:xfrm>
        <a:prstGeom prst="rect">
          <a:avLst/>
        </a:prstGeom>
      </xdr:spPr>
    </xdr:pic>
    <xdr:clientData/>
  </xdr:twoCellAnchor>
  <xdr:twoCellAnchor editAs="oneCell">
    <xdr:from>
      <xdr:col>1</xdr:col>
      <xdr:colOff>438150</xdr:colOff>
      <xdr:row>3</xdr:row>
      <xdr:rowOff>66675</xdr:rowOff>
    </xdr:from>
    <xdr:to>
      <xdr:col>2</xdr:col>
      <xdr:colOff>97631</xdr:colOff>
      <xdr:row>8</xdr:row>
      <xdr:rowOff>18575</xdr:rowOff>
    </xdr:to>
    <xdr:pic>
      <xdr:nvPicPr>
        <xdr:cNvPr id="13" name="Grafik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4"/>
        <a:stretch>
          <a:fillRect/>
        </a:stretch>
      </xdr:blipFill>
      <xdr:spPr>
        <a:xfrm>
          <a:off x="581025" y="661988"/>
          <a:ext cx="252412" cy="979171"/>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0.17081</cdr:x>
      <cdr:y>0</cdr:y>
    </cdr:from>
    <cdr:to>
      <cdr:x>0.8373</cdr:x>
      <cdr:y>0.10437</cdr:y>
    </cdr:to>
    <cdr:sp macro="" textlink="">
      <cdr:nvSpPr>
        <cdr:cNvPr id="2" name="Textfeld 1">
          <a:extLst xmlns:a="http://schemas.openxmlformats.org/drawingml/2006/main">
            <a:ext uri="{FF2B5EF4-FFF2-40B4-BE49-F238E27FC236}">
              <a16:creationId xmlns:a16="http://schemas.microsoft.com/office/drawing/2014/main" id="{D5F7033D-BECC-440D-A6BF-1244E9B066AE}"/>
            </a:ext>
          </a:extLst>
        </cdr:cNvPr>
        <cdr:cNvSpPr txBox="1"/>
      </cdr:nvSpPr>
      <cdr:spPr>
        <a:xfrm xmlns:a="http://schemas.openxmlformats.org/drawingml/2006/main">
          <a:off x="1030325" y="0"/>
          <a:ext cx="4020133" cy="3537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400" b="1">
              <a:solidFill>
                <a:schemeClr val="tx1">
                  <a:lumMod val="65000"/>
                  <a:lumOff val="35000"/>
                </a:schemeClr>
              </a:solidFill>
            </a:rPr>
            <a:t>Freiwillige Ökoregelungen 2025 (€/Betrieb)</a:t>
          </a:r>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0</xdr:rowOff>
        </xdr:from>
        <xdr:to>
          <xdr:col>0</xdr:col>
          <xdr:colOff>209550</xdr:colOff>
          <xdr:row>2</xdr:row>
          <xdr:rowOff>171450</xdr:rowOff>
        </xdr:to>
        <xdr:sp macro="" textlink="">
          <xdr:nvSpPr>
            <xdr:cNvPr id="36870" name="Button 6" hidden="1">
              <a:extLst>
                <a:ext uri="{63B3BB69-23CF-44E3-9099-C40C66FF867C}">
                  <a14:compatExt spid="_x0000_s36870"/>
                </a:ext>
                <a:ext uri="{FF2B5EF4-FFF2-40B4-BE49-F238E27FC236}">
                  <a16:creationId xmlns:a16="http://schemas.microsoft.com/office/drawing/2014/main" id="{00000000-0008-0000-0800-00000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142</xdr:row>
          <xdr:rowOff>171450</xdr:rowOff>
        </xdr:from>
        <xdr:to>
          <xdr:col>14</xdr:col>
          <xdr:colOff>495300</xdr:colOff>
          <xdr:row>143</xdr:row>
          <xdr:rowOff>171450</xdr:rowOff>
        </xdr:to>
        <xdr:sp macro="" textlink="">
          <xdr:nvSpPr>
            <xdr:cNvPr id="36874" name="Button 10" hidden="1">
              <a:extLst>
                <a:ext uri="{63B3BB69-23CF-44E3-9099-C40C66FF867C}">
                  <a14:compatExt spid="_x0000_s36874"/>
                </a:ext>
                <a:ext uri="{FF2B5EF4-FFF2-40B4-BE49-F238E27FC236}">
                  <a16:creationId xmlns:a16="http://schemas.microsoft.com/office/drawing/2014/main" id="{00000000-0008-0000-0800-00000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xdr:row>
          <xdr:rowOff>0</xdr:rowOff>
        </xdr:from>
        <xdr:to>
          <xdr:col>0</xdr:col>
          <xdr:colOff>209550</xdr:colOff>
          <xdr:row>3</xdr:row>
          <xdr:rowOff>171450</xdr:rowOff>
        </xdr:to>
        <xdr:sp macro="" textlink="">
          <xdr:nvSpPr>
            <xdr:cNvPr id="36878" name="Button 14" hidden="1">
              <a:extLst>
                <a:ext uri="{63B3BB69-23CF-44E3-9099-C40C66FF867C}">
                  <a14:compatExt spid="_x0000_s36878"/>
                </a:ext>
                <a:ext uri="{FF2B5EF4-FFF2-40B4-BE49-F238E27FC236}">
                  <a16:creationId xmlns:a16="http://schemas.microsoft.com/office/drawing/2014/main" id="{00000000-0008-0000-0800-00000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4</xdr:row>
          <xdr:rowOff>0</xdr:rowOff>
        </xdr:from>
        <xdr:to>
          <xdr:col>0</xdr:col>
          <xdr:colOff>209550</xdr:colOff>
          <xdr:row>4</xdr:row>
          <xdr:rowOff>171450</xdr:rowOff>
        </xdr:to>
        <xdr:sp macro="" textlink="">
          <xdr:nvSpPr>
            <xdr:cNvPr id="36879" name="Button 15" hidden="1">
              <a:extLst>
                <a:ext uri="{63B3BB69-23CF-44E3-9099-C40C66FF867C}">
                  <a14:compatExt spid="_x0000_s36879"/>
                </a:ext>
                <a:ext uri="{FF2B5EF4-FFF2-40B4-BE49-F238E27FC236}">
                  <a16:creationId xmlns:a16="http://schemas.microsoft.com/office/drawing/2014/main" id="{00000000-0008-0000-0800-00000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0</xdr:rowOff>
        </xdr:from>
        <xdr:to>
          <xdr:col>0</xdr:col>
          <xdr:colOff>209550</xdr:colOff>
          <xdr:row>5</xdr:row>
          <xdr:rowOff>171450</xdr:rowOff>
        </xdr:to>
        <xdr:sp macro="" textlink="">
          <xdr:nvSpPr>
            <xdr:cNvPr id="36880" name="Button 16" hidden="1">
              <a:extLst>
                <a:ext uri="{63B3BB69-23CF-44E3-9099-C40C66FF867C}">
                  <a14:compatExt spid="_x0000_s36880"/>
                </a:ext>
                <a:ext uri="{FF2B5EF4-FFF2-40B4-BE49-F238E27FC236}">
                  <a16:creationId xmlns:a16="http://schemas.microsoft.com/office/drawing/2014/main" id="{00000000-0008-0000-0800-00001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xdr:row>
          <xdr:rowOff>0</xdr:rowOff>
        </xdr:from>
        <xdr:to>
          <xdr:col>0</xdr:col>
          <xdr:colOff>209550</xdr:colOff>
          <xdr:row>6</xdr:row>
          <xdr:rowOff>171450</xdr:rowOff>
        </xdr:to>
        <xdr:sp macro="" textlink="">
          <xdr:nvSpPr>
            <xdr:cNvPr id="36881" name="Button 17" hidden="1">
              <a:extLst>
                <a:ext uri="{63B3BB69-23CF-44E3-9099-C40C66FF867C}">
                  <a14:compatExt spid="_x0000_s36881"/>
                </a:ext>
                <a:ext uri="{FF2B5EF4-FFF2-40B4-BE49-F238E27FC236}">
                  <a16:creationId xmlns:a16="http://schemas.microsoft.com/office/drawing/2014/main" id="{00000000-0008-0000-0800-00001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0</xdr:rowOff>
        </xdr:from>
        <xdr:to>
          <xdr:col>0</xdr:col>
          <xdr:colOff>209550</xdr:colOff>
          <xdr:row>7</xdr:row>
          <xdr:rowOff>171450</xdr:rowOff>
        </xdr:to>
        <xdr:sp macro="" textlink="">
          <xdr:nvSpPr>
            <xdr:cNvPr id="36882" name="Button 18" hidden="1">
              <a:extLst>
                <a:ext uri="{63B3BB69-23CF-44E3-9099-C40C66FF867C}">
                  <a14:compatExt spid="_x0000_s36882"/>
                </a:ext>
                <a:ext uri="{FF2B5EF4-FFF2-40B4-BE49-F238E27FC236}">
                  <a16:creationId xmlns:a16="http://schemas.microsoft.com/office/drawing/2014/main" id="{00000000-0008-0000-0800-00001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209550</xdr:colOff>
          <xdr:row>8</xdr:row>
          <xdr:rowOff>171450</xdr:rowOff>
        </xdr:to>
        <xdr:sp macro="" textlink="">
          <xdr:nvSpPr>
            <xdr:cNvPr id="36883" name="Button 19" hidden="1">
              <a:extLst>
                <a:ext uri="{63B3BB69-23CF-44E3-9099-C40C66FF867C}">
                  <a14:compatExt spid="_x0000_s36883"/>
                </a:ext>
                <a:ext uri="{FF2B5EF4-FFF2-40B4-BE49-F238E27FC236}">
                  <a16:creationId xmlns:a16="http://schemas.microsoft.com/office/drawing/2014/main" id="{00000000-0008-0000-0800-00001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0</xdr:col>
          <xdr:colOff>209550</xdr:colOff>
          <xdr:row>9</xdr:row>
          <xdr:rowOff>171450</xdr:rowOff>
        </xdr:to>
        <xdr:sp macro="" textlink="">
          <xdr:nvSpPr>
            <xdr:cNvPr id="36884" name="Button 20" hidden="1">
              <a:extLst>
                <a:ext uri="{63B3BB69-23CF-44E3-9099-C40C66FF867C}">
                  <a14:compatExt spid="_x0000_s36884"/>
                </a:ext>
                <a:ext uri="{FF2B5EF4-FFF2-40B4-BE49-F238E27FC236}">
                  <a16:creationId xmlns:a16="http://schemas.microsoft.com/office/drawing/2014/main" id="{00000000-0008-0000-0800-00001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0</xdr:col>
          <xdr:colOff>209550</xdr:colOff>
          <xdr:row>9</xdr:row>
          <xdr:rowOff>171450</xdr:rowOff>
        </xdr:to>
        <xdr:sp macro="" textlink="">
          <xdr:nvSpPr>
            <xdr:cNvPr id="36885" name="Button 21" hidden="1">
              <a:extLst>
                <a:ext uri="{63B3BB69-23CF-44E3-9099-C40C66FF867C}">
                  <a14:compatExt spid="_x0000_s36885"/>
                </a:ext>
                <a:ext uri="{FF2B5EF4-FFF2-40B4-BE49-F238E27FC236}">
                  <a16:creationId xmlns:a16="http://schemas.microsoft.com/office/drawing/2014/main" id="{00000000-0008-0000-0800-00001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0</xdr:col>
          <xdr:colOff>209550</xdr:colOff>
          <xdr:row>10</xdr:row>
          <xdr:rowOff>171450</xdr:rowOff>
        </xdr:to>
        <xdr:sp macro="" textlink="">
          <xdr:nvSpPr>
            <xdr:cNvPr id="36886" name="Button 22" hidden="1">
              <a:extLst>
                <a:ext uri="{63B3BB69-23CF-44E3-9099-C40C66FF867C}">
                  <a14:compatExt spid="_x0000_s36886"/>
                </a:ext>
                <a:ext uri="{FF2B5EF4-FFF2-40B4-BE49-F238E27FC236}">
                  <a16:creationId xmlns:a16="http://schemas.microsoft.com/office/drawing/2014/main" id="{00000000-0008-0000-0800-00001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0</xdr:col>
          <xdr:colOff>209550</xdr:colOff>
          <xdr:row>10</xdr:row>
          <xdr:rowOff>171450</xdr:rowOff>
        </xdr:to>
        <xdr:sp macro="" textlink="">
          <xdr:nvSpPr>
            <xdr:cNvPr id="36887" name="Button 23" hidden="1">
              <a:extLst>
                <a:ext uri="{63B3BB69-23CF-44E3-9099-C40C66FF867C}">
                  <a14:compatExt spid="_x0000_s36887"/>
                </a:ext>
                <a:ext uri="{FF2B5EF4-FFF2-40B4-BE49-F238E27FC236}">
                  <a16:creationId xmlns:a16="http://schemas.microsoft.com/office/drawing/2014/main" id="{00000000-0008-0000-0800-00001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209550</xdr:colOff>
          <xdr:row>11</xdr:row>
          <xdr:rowOff>171450</xdr:rowOff>
        </xdr:to>
        <xdr:sp macro="" textlink="">
          <xdr:nvSpPr>
            <xdr:cNvPr id="36888" name="Button 24" hidden="1">
              <a:extLst>
                <a:ext uri="{63B3BB69-23CF-44E3-9099-C40C66FF867C}">
                  <a14:compatExt spid="_x0000_s36888"/>
                </a:ext>
                <a:ext uri="{FF2B5EF4-FFF2-40B4-BE49-F238E27FC236}">
                  <a16:creationId xmlns:a16="http://schemas.microsoft.com/office/drawing/2014/main" id="{00000000-0008-0000-0800-00001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209550</xdr:colOff>
          <xdr:row>11</xdr:row>
          <xdr:rowOff>171450</xdr:rowOff>
        </xdr:to>
        <xdr:sp macro="" textlink="">
          <xdr:nvSpPr>
            <xdr:cNvPr id="36889" name="Button 25" hidden="1">
              <a:extLst>
                <a:ext uri="{63B3BB69-23CF-44E3-9099-C40C66FF867C}">
                  <a14:compatExt spid="_x0000_s36889"/>
                </a:ext>
                <a:ext uri="{FF2B5EF4-FFF2-40B4-BE49-F238E27FC236}">
                  <a16:creationId xmlns:a16="http://schemas.microsoft.com/office/drawing/2014/main" id="{00000000-0008-0000-0800-00001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xdr:row>
          <xdr:rowOff>0</xdr:rowOff>
        </xdr:from>
        <xdr:to>
          <xdr:col>0</xdr:col>
          <xdr:colOff>209550</xdr:colOff>
          <xdr:row>12</xdr:row>
          <xdr:rowOff>171450</xdr:rowOff>
        </xdr:to>
        <xdr:sp macro="" textlink="">
          <xdr:nvSpPr>
            <xdr:cNvPr id="36890" name="Button 26" hidden="1">
              <a:extLst>
                <a:ext uri="{63B3BB69-23CF-44E3-9099-C40C66FF867C}">
                  <a14:compatExt spid="_x0000_s36890"/>
                </a:ext>
                <a:ext uri="{FF2B5EF4-FFF2-40B4-BE49-F238E27FC236}">
                  <a16:creationId xmlns:a16="http://schemas.microsoft.com/office/drawing/2014/main" id="{00000000-0008-0000-0800-00001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xdr:row>
          <xdr:rowOff>0</xdr:rowOff>
        </xdr:from>
        <xdr:to>
          <xdr:col>0</xdr:col>
          <xdr:colOff>209550</xdr:colOff>
          <xdr:row>12</xdr:row>
          <xdr:rowOff>171450</xdr:rowOff>
        </xdr:to>
        <xdr:sp macro="" textlink="">
          <xdr:nvSpPr>
            <xdr:cNvPr id="36891" name="Button 27" hidden="1">
              <a:extLst>
                <a:ext uri="{63B3BB69-23CF-44E3-9099-C40C66FF867C}">
                  <a14:compatExt spid="_x0000_s36891"/>
                </a:ext>
                <a:ext uri="{FF2B5EF4-FFF2-40B4-BE49-F238E27FC236}">
                  <a16:creationId xmlns:a16="http://schemas.microsoft.com/office/drawing/2014/main" id="{00000000-0008-0000-0800-00001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0</xdr:rowOff>
        </xdr:from>
        <xdr:to>
          <xdr:col>0</xdr:col>
          <xdr:colOff>209550</xdr:colOff>
          <xdr:row>13</xdr:row>
          <xdr:rowOff>171450</xdr:rowOff>
        </xdr:to>
        <xdr:sp macro="" textlink="">
          <xdr:nvSpPr>
            <xdr:cNvPr id="36892" name="Button 28" hidden="1">
              <a:extLst>
                <a:ext uri="{63B3BB69-23CF-44E3-9099-C40C66FF867C}">
                  <a14:compatExt spid="_x0000_s36892"/>
                </a:ext>
                <a:ext uri="{FF2B5EF4-FFF2-40B4-BE49-F238E27FC236}">
                  <a16:creationId xmlns:a16="http://schemas.microsoft.com/office/drawing/2014/main" id="{00000000-0008-0000-0800-00001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0</xdr:rowOff>
        </xdr:from>
        <xdr:to>
          <xdr:col>0</xdr:col>
          <xdr:colOff>209550</xdr:colOff>
          <xdr:row>13</xdr:row>
          <xdr:rowOff>171450</xdr:rowOff>
        </xdr:to>
        <xdr:sp macro="" textlink="">
          <xdr:nvSpPr>
            <xdr:cNvPr id="36893" name="Button 29" hidden="1">
              <a:extLst>
                <a:ext uri="{63B3BB69-23CF-44E3-9099-C40C66FF867C}">
                  <a14:compatExt spid="_x0000_s36893"/>
                </a:ext>
                <a:ext uri="{FF2B5EF4-FFF2-40B4-BE49-F238E27FC236}">
                  <a16:creationId xmlns:a16="http://schemas.microsoft.com/office/drawing/2014/main" id="{00000000-0008-0000-0800-00001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209550</xdr:colOff>
          <xdr:row>14</xdr:row>
          <xdr:rowOff>171450</xdr:rowOff>
        </xdr:to>
        <xdr:sp macro="" textlink="">
          <xdr:nvSpPr>
            <xdr:cNvPr id="36894" name="Button 30" hidden="1">
              <a:extLst>
                <a:ext uri="{63B3BB69-23CF-44E3-9099-C40C66FF867C}">
                  <a14:compatExt spid="_x0000_s36894"/>
                </a:ext>
                <a:ext uri="{FF2B5EF4-FFF2-40B4-BE49-F238E27FC236}">
                  <a16:creationId xmlns:a16="http://schemas.microsoft.com/office/drawing/2014/main" id="{00000000-0008-0000-0800-00001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14</xdr:row>
          <xdr:rowOff>0</xdr:rowOff>
        </xdr:from>
        <xdr:to>
          <xdr:col>0</xdr:col>
          <xdr:colOff>209550</xdr:colOff>
          <xdr:row>14</xdr:row>
          <xdr:rowOff>171450</xdr:rowOff>
        </xdr:to>
        <xdr:sp macro="" textlink="">
          <xdr:nvSpPr>
            <xdr:cNvPr id="36895" name="Button 31" hidden="1">
              <a:extLst>
                <a:ext uri="{63B3BB69-23CF-44E3-9099-C40C66FF867C}">
                  <a14:compatExt spid="_x0000_s36895"/>
                </a:ext>
                <a:ext uri="{FF2B5EF4-FFF2-40B4-BE49-F238E27FC236}">
                  <a16:creationId xmlns:a16="http://schemas.microsoft.com/office/drawing/2014/main" id="{00000000-0008-0000-0800-00001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15</xdr:row>
          <xdr:rowOff>0</xdr:rowOff>
        </xdr:from>
        <xdr:to>
          <xdr:col>0</xdr:col>
          <xdr:colOff>209550</xdr:colOff>
          <xdr:row>15</xdr:row>
          <xdr:rowOff>171450</xdr:rowOff>
        </xdr:to>
        <xdr:sp macro="" textlink="">
          <xdr:nvSpPr>
            <xdr:cNvPr id="36896" name="Button 32" hidden="1">
              <a:extLst>
                <a:ext uri="{63B3BB69-23CF-44E3-9099-C40C66FF867C}">
                  <a14:compatExt spid="_x0000_s36896"/>
                </a:ext>
                <a:ext uri="{FF2B5EF4-FFF2-40B4-BE49-F238E27FC236}">
                  <a16:creationId xmlns:a16="http://schemas.microsoft.com/office/drawing/2014/main" id="{00000000-0008-0000-0800-00002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15</xdr:row>
          <xdr:rowOff>0</xdr:rowOff>
        </xdr:from>
        <xdr:to>
          <xdr:col>0</xdr:col>
          <xdr:colOff>209550</xdr:colOff>
          <xdr:row>15</xdr:row>
          <xdr:rowOff>171450</xdr:rowOff>
        </xdr:to>
        <xdr:sp macro="" textlink="">
          <xdr:nvSpPr>
            <xdr:cNvPr id="36897" name="Button 33" hidden="1">
              <a:extLst>
                <a:ext uri="{63B3BB69-23CF-44E3-9099-C40C66FF867C}">
                  <a14:compatExt spid="_x0000_s36897"/>
                </a:ext>
                <a:ext uri="{FF2B5EF4-FFF2-40B4-BE49-F238E27FC236}">
                  <a16:creationId xmlns:a16="http://schemas.microsoft.com/office/drawing/2014/main" id="{00000000-0008-0000-0800-00002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209550</xdr:colOff>
          <xdr:row>16</xdr:row>
          <xdr:rowOff>171450</xdr:rowOff>
        </xdr:to>
        <xdr:sp macro="" textlink="">
          <xdr:nvSpPr>
            <xdr:cNvPr id="36898" name="Button 34" hidden="1">
              <a:extLst>
                <a:ext uri="{63B3BB69-23CF-44E3-9099-C40C66FF867C}">
                  <a14:compatExt spid="_x0000_s36898"/>
                </a:ext>
                <a:ext uri="{FF2B5EF4-FFF2-40B4-BE49-F238E27FC236}">
                  <a16:creationId xmlns:a16="http://schemas.microsoft.com/office/drawing/2014/main" id="{00000000-0008-0000-0800-00002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209550</xdr:colOff>
          <xdr:row>16</xdr:row>
          <xdr:rowOff>171450</xdr:rowOff>
        </xdr:to>
        <xdr:sp macro="" textlink="">
          <xdr:nvSpPr>
            <xdr:cNvPr id="36899" name="Button 35" hidden="1">
              <a:extLst>
                <a:ext uri="{63B3BB69-23CF-44E3-9099-C40C66FF867C}">
                  <a14:compatExt spid="_x0000_s36899"/>
                </a:ext>
                <a:ext uri="{FF2B5EF4-FFF2-40B4-BE49-F238E27FC236}">
                  <a16:creationId xmlns:a16="http://schemas.microsoft.com/office/drawing/2014/main" id="{00000000-0008-0000-0800-00002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19</xdr:row>
          <xdr:rowOff>0</xdr:rowOff>
        </xdr:from>
        <xdr:to>
          <xdr:col>8</xdr:col>
          <xdr:colOff>133350</xdr:colOff>
          <xdr:row>19</xdr:row>
          <xdr:rowOff>171450</xdr:rowOff>
        </xdr:to>
        <xdr:sp macro="" textlink="">
          <xdr:nvSpPr>
            <xdr:cNvPr id="36900" name="Button 36" hidden="1">
              <a:extLst>
                <a:ext uri="{63B3BB69-23CF-44E3-9099-C40C66FF867C}">
                  <a14:compatExt spid="_x0000_s36900"/>
                </a:ext>
                <a:ext uri="{FF2B5EF4-FFF2-40B4-BE49-F238E27FC236}">
                  <a16:creationId xmlns:a16="http://schemas.microsoft.com/office/drawing/2014/main" id="{00000000-0008-0000-0800-00002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219075</xdr:colOff>
          <xdr:row>50</xdr:row>
          <xdr:rowOff>0</xdr:rowOff>
        </xdr:from>
        <xdr:to>
          <xdr:col>2</xdr:col>
          <xdr:colOff>161925</xdr:colOff>
          <xdr:row>50</xdr:row>
          <xdr:rowOff>171450</xdr:rowOff>
        </xdr:to>
        <xdr:sp macro="" textlink="">
          <xdr:nvSpPr>
            <xdr:cNvPr id="36901" name="Button 37" hidden="1">
              <a:extLst>
                <a:ext uri="{63B3BB69-23CF-44E3-9099-C40C66FF867C}">
                  <a14:compatExt spid="_x0000_s36901"/>
                </a:ext>
                <a:ext uri="{FF2B5EF4-FFF2-40B4-BE49-F238E27FC236}">
                  <a16:creationId xmlns:a16="http://schemas.microsoft.com/office/drawing/2014/main" id="{00000000-0008-0000-0800-00002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81</xdr:row>
          <xdr:rowOff>0</xdr:rowOff>
        </xdr:from>
        <xdr:to>
          <xdr:col>8</xdr:col>
          <xdr:colOff>209550</xdr:colOff>
          <xdr:row>81</xdr:row>
          <xdr:rowOff>171450</xdr:rowOff>
        </xdr:to>
        <xdr:sp macro="" textlink="">
          <xdr:nvSpPr>
            <xdr:cNvPr id="36902" name="Button 38" hidden="1">
              <a:extLst>
                <a:ext uri="{63B3BB69-23CF-44E3-9099-C40C66FF867C}">
                  <a14:compatExt spid="_x0000_s36902"/>
                </a:ext>
                <a:ext uri="{FF2B5EF4-FFF2-40B4-BE49-F238E27FC236}">
                  <a16:creationId xmlns:a16="http://schemas.microsoft.com/office/drawing/2014/main" id="{00000000-0008-0000-0800-00002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112</xdr:row>
          <xdr:rowOff>0</xdr:rowOff>
        </xdr:from>
        <xdr:to>
          <xdr:col>8</xdr:col>
          <xdr:colOff>209550</xdr:colOff>
          <xdr:row>112</xdr:row>
          <xdr:rowOff>171450</xdr:rowOff>
        </xdr:to>
        <xdr:sp macro="" textlink="">
          <xdr:nvSpPr>
            <xdr:cNvPr id="36903" name="Button 39" hidden="1">
              <a:extLst>
                <a:ext uri="{63B3BB69-23CF-44E3-9099-C40C66FF867C}">
                  <a14:compatExt spid="_x0000_s36903"/>
                </a:ext>
                <a:ext uri="{FF2B5EF4-FFF2-40B4-BE49-F238E27FC236}">
                  <a16:creationId xmlns:a16="http://schemas.microsoft.com/office/drawing/2014/main" id="{00000000-0008-0000-0800-00002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143</xdr:row>
          <xdr:rowOff>0</xdr:rowOff>
        </xdr:from>
        <xdr:to>
          <xdr:col>8</xdr:col>
          <xdr:colOff>209550</xdr:colOff>
          <xdr:row>143</xdr:row>
          <xdr:rowOff>171450</xdr:rowOff>
        </xdr:to>
        <xdr:sp macro="" textlink="">
          <xdr:nvSpPr>
            <xdr:cNvPr id="36904" name="Button 40" hidden="1">
              <a:extLst>
                <a:ext uri="{63B3BB69-23CF-44E3-9099-C40C66FF867C}">
                  <a14:compatExt spid="_x0000_s36904"/>
                </a:ext>
                <a:ext uri="{FF2B5EF4-FFF2-40B4-BE49-F238E27FC236}">
                  <a16:creationId xmlns:a16="http://schemas.microsoft.com/office/drawing/2014/main" id="{00000000-0008-0000-0800-00002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174</xdr:row>
          <xdr:rowOff>0</xdr:rowOff>
        </xdr:from>
        <xdr:to>
          <xdr:col>8</xdr:col>
          <xdr:colOff>209550</xdr:colOff>
          <xdr:row>174</xdr:row>
          <xdr:rowOff>171450</xdr:rowOff>
        </xdr:to>
        <xdr:sp macro="" textlink="">
          <xdr:nvSpPr>
            <xdr:cNvPr id="36905" name="Button 41" hidden="1">
              <a:extLst>
                <a:ext uri="{63B3BB69-23CF-44E3-9099-C40C66FF867C}">
                  <a14:compatExt spid="_x0000_s36905"/>
                </a:ext>
                <a:ext uri="{FF2B5EF4-FFF2-40B4-BE49-F238E27FC236}">
                  <a16:creationId xmlns:a16="http://schemas.microsoft.com/office/drawing/2014/main" id="{00000000-0008-0000-0800-00002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205</xdr:row>
          <xdr:rowOff>0</xdr:rowOff>
        </xdr:from>
        <xdr:to>
          <xdr:col>9</xdr:col>
          <xdr:colOff>209550</xdr:colOff>
          <xdr:row>205</xdr:row>
          <xdr:rowOff>171450</xdr:rowOff>
        </xdr:to>
        <xdr:sp macro="" textlink="">
          <xdr:nvSpPr>
            <xdr:cNvPr id="36907" name="Button 43" hidden="1">
              <a:extLst>
                <a:ext uri="{63B3BB69-23CF-44E3-9099-C40C66FF867C}">
                  <a14:compatExt spid="_x0000_s36907"/>
                </a:ext>
                <a:ext uri="{FF2B5EF4-FFF2-40B4-BE49-F238E27FC236}">
                  <a16:creationId xmlns:a16="http://schemas.microsoft.com/office/drawing/2014/main" id="{00000000-0008-0000-0800-00002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236</xdr:row>
          <xdr:rowOff>0</xdr:rowOff>
        </xdr:from>
        <xdr:to>
          <xdr:col>9</xdr:col>
          <xdr:colOff>209550</xdr:colOff>
          <xdr:row>236</xdr:row>
          <xdr:rowOff>171450</xdr:rowOff>
        </xdr:to>
        <xdr:sp macro="" textlink="">
          <xdr:nvSpPr>
            <xdr:cNvPr id="36908" name="Button 44" hidden="1">
              <a:extLst>
                <a:ext uri="{63B3BB69-23CF-44E3-9099-C40C66FF867C}">
                  <a14:compatExt spid="_x0000_s36908"/>
                </a:ext>
                <a:ext uri="{FF2B5EF4-FFF2-40B4-BE49-F238E27FC236}">
                  <a16:creationId xmlns:a16="http://schemas.microsoft.com/office/drawing/2014/main" id="{00000000-0008-0000-0800-00002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267</xdr:row>
          <xdr:rowOff>0</xdr:rowOff>
        </xdr:from>
        <xdr:to>
          <xdr:col>9</xdr:col>
          <xdr:colOff>209550</xdr:colOff>
          <xdr:row>267</xdr:row>
          <xdr:rowOff>171450</xdr:rowOff>
        </xdr:to>
        <xdr:sp macro="" textlink="">
          <xdr:nvSpPr>
            <xdr:cNvPr id="36909" name="Button 45" hidden="1">
              <a:extLst>
                <a:ext uri="{63B3BB69-23CF-44E3-9099-C40C66FF867C}">
                  <a14:compatExt spid="_x0000_s36909"/>
                </a:ext>
                <a:ext uri="{FF2B5EF4-FFF2-40B4-BE49-F238E27FC236}">
                  <a16:creationId xmlns:a16="http://schemas.microsoft.com/office/drawing/2014/main" id="{00000000-0008-0000-0800-00002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298</xdr:row>
          <xdr:rowOff>0</xdr:rowOff>
        </xdr:from>
        <xdr:to>
          <xdr:col>9</xdr:col>
          <xdr:colOff>209550</xdr:colOff>
          <xdr:row>298</xdr:row>
          <xdr:rowOff>171450</xdr:rowOff>
        </xdr:to>
        <xdr:sp macro="" textlink="">
          <xdr:nvSpPr>
            <xdr:cNvPr id="36910" name="Button 46" hidden="1">
              <a:extLst>
                <a:ext uri="{63B3BB69-23CF-44E3-9099-C40C66FF867C}">
                  <a14:compatExt spid="_x0000_s36910"/>
                </a:ext>
                <a:ext uri="{FF2B5EF4-FFF2-40B4-BE49-F238E27FC236}">
                  <a16:creationId xmlns:a16="http://schemas.microsoft.com/office/drawing/2014/main" id="{00000000-0008-0000-0800-00002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329</xdr:row>
          <xdr:rowOff>0</xdr:rowOff>
        </xdr:from>
        <xdr:to>
          <xdr:col>9</xdr:col>
          <xdr:colOff>209550</xdr:colOff>
          <xdr:row>329</xdr:row>
          <xdr:rowOff>171450</xdr:rowOff>
        </xdr:to>
        <xdr:sp macro="" textlink="">
          <xdr:nvSpPr>
            <xdr:cNvPr id="36911" name="Button 47" hidden="1">
              <a:extLst>
                <a:ext uri="{63B3BB69-23CF-44E3-9099-C40C66FF867C}">
                  <a14:compatExt spid="_x0000_s36911"/>
                </a:ext>
                <a:ext uri="{FF2B5EF4-FFF2-40B4-BE49-F238E27FC236}">
                  <a16:creationId xmlns:a16="http://schemas.microsoft.com/office/drawing/2014/main" id="{00000000-0008-0000-0800-00002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360</xdr:row>
          <xdr:rowOff>0</xdr:rowOff>
        </xdr:from>
        <xdr:to>
          <xdr:col>9</xdr:col>
          <xdr:colOff>209550</xdr:colOff>
          <xdr:row>360</xdr:row>
          <xdr:rowOff>171450</xdr:rowOff>
        </xdr:to>
        <xdr:sp macro="" textlink="">
          <xdr:nvSpPr>
            <xdr:cNvPr id="36912" name="Button 48" hidden="1">
              <a:extLst>
                <a:ext uri="{63B3BB69-23CF-44E3-9099-C40C66FF867C}">
                  <a14:compatExt spid="_x0000_s36912"/>
                </a:ext>
                <a:ext uri="{FF2B5EF4-FFF2-40B4-BE49-F238E27FC236}">
                  <a16:creationId xmlns:a16="http://schemas.microsoft.com/office/drawing/2014/main" id="{00000000-0008-0000-0800-00003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391</xdr:row>
          <xdr:rowOff>0</xdr:rowOff>
        </xdr:from>
        <xdr:to>
          <xdr:col>9</xdr:col>
          <xdr:colOff>209550</xdr:colOff>
          <xdr:row>391</xdr:row>
          <xdr:rowOff>171450</xdr:rowOff>
        </xdr:to>
        <xdr:sp macro="" textlink="">
          <xdr:nvSpPr>
            <xdr:cNvPr id="36913" name="Button 49" hidden="1">
              <a:extLst>
                <a:ext uri="{63B3BB69-23CF-44E3-9099-C40C66FF867C}">
                  <a14:compatExt spid="_x0000_s36913"/>
                </a:ext>
                <a:ext uri="{FF2B5EF4-FFF2-40B4-BE49-F238E27FC236}">
                  <a16:creationId xmlns:a16="http://schemas.microsoft.com/office/drawing/2014/main" id="{00000000-0008-0000-0800-00003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422</xdr:row>
          <xdr:rowOff>0</xdr:rowOff>
        </xdr:from>
        <xdr:to>
          <xdr:col>9</xdr:col>
          <xdr:colOff>209550</xdr:colOff>
          <xdr:row>422</xdr:row>
          <xdr:rowOff>171450</xdr:rowOff>
        </xdr:to>
        <xdr:sp macro="" textlink="">
          <xdr:nvSpPr>
            <xdr:cNvPr id="36914" name="Button 50" hidden="1">
              <a:extLst>
                <a:ext uri="{63B3BB69-23CF-44E3-9099-C40C66FF867C}">
                  <a14:compatExt spid="_x0000_s36914"/>
                </a:ext>
                <a:ext uri="{FF2B5EF4-FFF2-40B4-BE49-F238E27FC236}">
                  <a16:creationId xmlns:a16="http://schemas.microsoft.com/office/drawing/2014/main" id="{00000000-0008-0000-0800-00003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453</xdr:row>
          <xdr:rowOff>0</xdr:rowOff>
        </xdr:from>
        <xdr:to>
          <xdr:col>9</xdr:col>
          <xdr:colOff>209550</xdr:colOff>
          <xdr:row>453</xdr:row>
          <xdr:rowOff>171450</xdr:rowOff>
        </xdr:to>
        <xdr:sp macro="" textlink="">
          <xdr:nvSpPr>
            <xdr:cNvPr id="36915" name="Button 51" hidden="1">
              <a:extLst>
                <a:ext uri="{63B3BB69-23CF-44E3-9099-C40C66FF867C}">
                  <a14:compatExt spid="_x0000_s36915"/>
                </a:ext>
                <a:ext uri="{FF2B5EF4-FFF2-40B4-BE49-F238E27FC236}">
                  <a16:creationId xmlns:a16="http://schemas.microsoft.com/office/drawing/2014/main" id="{00000000-0008-0000-0800-00003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de-DE" sz="1000" b="1" i="0" u="none" strike="noStrike" baseline="0">
                  <a:solidFill>
                    <a:srgbClr val="0000FF"/>
                  </a:solidFill>
                  <a:latin typeface="Arial"/>
                  <a:cs typeface="Arial"/>
                </a:rPr>
                <a:t>B</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5</xdr:col>
      <xdr:colOff>736213</xdr:colOff>
      <xdr:row>0</xdr:row>
      <xdr:rowOff>19244</xdr:rowOff>
    </xdr:from>
    <xdr:to>
      <xdr:col>7</xdr:col>
      <xdr:colOff>3342</xdr:colOff>
      <xdr:row>1</xdr:row>
      <xdr:rowOff>215215</xdr:rowOff>
    </xdr:to>
    <xdr:pic>
      <xdr:nvPicPr>
        <xdr:cNvPr id="4" name="Grafik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645501" y="19244"/>
          <a:ext cx="791129" cy="3864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510540</xdr:colOff>
      <xdr:row>0</xdr:row>
      <xdr:rowOff>99060</xdr:rowOff>
    </xdr:from>
    <xdr:to>
      <xdr:col>17</xdr:col>
      <xdr:colOff>579120</xdr:colOff>
      <xdr:row>4</xdr:row>
      <xdr:rowOff>106680</xdr:rowOff>
    </xdr:to>
    <xdr:grpSp>
      <xdr:nvGrpSpPr>
        <xdr:cNvPr id="6147" name="Group 3">
          <a:extLst>
            <a:ext uri="{FF2B5EF4-FFF2-40B4-BE49-F238E27FC236}">
              <a16:creationId xmlns:a16="http://schemas.microsoft.com/office/drawing/2014/main" id="{00000000-0008-0000-0A00-000003180000}"/>
            </a:ext>
          </a:extLst>
        </xdr:cNvPr>
        <xdr:cNvGrpSpPr>
          <a:grpSpLocks noChangeAspect="1"/>
        </xdr:cNvGrpSpPr>
      </xdr:nvGrpSpPr>
      <xdr:grpSpPr bwMode="auto">
        <a:xfrm>
          <a:off x="9044940" y="99060"/>
          <a:ext cx="4640580" cy="769620"/>
          <a:chOff x="724" y="178"/>
          <a:chExt cx="633" cy="97"/>
        </a:xfrm>
      </xdr:grpSpPr>
      <xdr:sp macro="" textlink="">
        <xdr:nvSpPr>
          <xdr:cNvPr id="6146" name="AutoShape 2">
            <a:extLst>
              <a:ext uri="{FF2B5EF4-FFF2-40B4-BE49-F238E27FC236}">
                <a16:creationId xmlns:a16="http://schemas.microsoft.com/office/drawing/2014/main" id="{00000000-0008-0000-0A00-000002180000}"/>
              </a:ext>
            </a:extLst>
          </xdr:cNvPr>
          <xdr:cNvSpPr>
            <a:spLocks noChangeAspect="1" noChangeArrowheads="1" noTextEdit="1"/>
          </xdr:cNvSpPr>
        </xdr:nvSpPr>
        <xdr:spPr bwMode="auto">
          <a:xfrm>
            <a:off x="724" y="178"/>
            <a:ext cx="633" cy="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148" name="Rectangle 4">
            <a:extLst>
              <a:ext uri="{FF2B5EF4-FFF2-40B4-BE49-F238E27FC236}">
                <a16:creationId xmlns:a16="http://schemas.microsoft.com/office/drawing/2014/main" id="{00000000-0008-0000-0A00-000004180000}"/>
              </a:ext>
            </a:extLst>
          </xdr:cNvPr>
          <xdr:cNvSpPr>
            <a:spLocks noChangeArrowheads="1"/>
          </xdr:cNvSpPr>
        </xdr:nvSpPr>
        <xdr:spPr bwMode="auto">
          <a:xfrm>
            <a:off x="1019" y="180"/>
            <a:ext cx="52"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Einheit</a:t>
            </a:r>
          </a:p>
        </xdr:txBody>
      </xdr:sp>
      <xdr:sp macro="" textlink="">
        <xdr:nvSpPr>
          <xdr:cNvPr id="6149" name="Rectangle 5">
            <a:extLst>
              <a:ext uri="{FF2B5EF4-FFF2-40B4-BE49-F238E27FC236}">
                <a16:creationId xmlns:a16="http://schemas.microsoft.com/office/drawing/2014/main" id="{00000000-0008-0000-0A00-000005180000}"/>
              </a:ext>
            </a:extLst>
          </xdr:cNvPr>
          <xdr:cNvSpPr>
            <a:spLocks noChangeArrowheads="1"/>
          </xdr:cNvSpPr>
        </xdr:nvSpPr>
        <xdr:spPr bwMode="auto">
          <a:xfrm>
            <a:off x="110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2023</a:t>
            </a:r>
          </a:p>
        </xdr:txBody>
      </xdr:sp>
      <xdr:sp macro="" textlink="">
        <xdr:nvSpPr>
          <xdr:cNvPr id="6150" name="Rectangle 6">
            <a:extLst>
              <a:ext uri="{FF2B5EF4-FFF2-40B4-BE49-F238E27FC236}">
                <a16:creationId xmlns:a16="http://schemas.microsoft.com/office/drawing/2014/main" id="{00000000-0008-0000-0A00-000006180000}"/>
              </a:ext>
            </a:extLst>
          </xdr:cNvPr>
          <xdr:cNvSpPr>
            <a:spLocks noChangeArrowheads="1"/>
          </xdr:cNvSpPr>
        </xdr:nvSpPr>
        <xdr:spPr bwMode="auto">
          <a:xfrm>
            <a:off x="117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2024</a:t>
            </a:r>
          </a:p>
        </xdr:txBody>
      </xdr:sp>
      <xdr:sp macro="" textlink="">
        <xdr:nvSpPr>
          <xdr:cNvPr id="6151" name="Rectangle 7">
            <a:extLst>
              <a:ext uri="{FF2B5EF4-FFF2-40B4-BE49-F238E27FC236}">
                <a16:creationId xmlns:a16="http://schemas.microsoft.com/office/drawing/2014/main" id="{00000000-0008-0000-0A00-000007180000}"/>
              </a:ext>
            </a:extLst>
          </xdr:cNvPr>
          <xdr:cNvSpPr>
            <a:spLocks noChangeArrowheads="1"/>
          </xdr:cNvSpPr>
        </xdr:nvSpPr>
        <xdr:spPr bwMode="auto">
          <a:xfrm>
            <a:off x="124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2025</a:t>
            </a:r>
          </a:p>
        </xdr:txBody>
      </xdr:sp>
      <xdr:sp macro="" textlink="">
        <xdr:nvSpPr>
          <xdr:cNvPr id="6152" name="Rectangle 8">
            <a:extLst>
              <a:ext uri="{FF2B5EF4-FFF2-40B4-BE49-F238E27FC236}">
                <a16:creationId xmlns:a16="http://schemas.microsoft.com/office/drawing/2014/main" id="{00000000-0008-0000-0A00-000008180000}"/>
              </a:ext>
            </a:extLst>
          </xdr:cNvPr>
          <xdr:cNvSpPr>
            <a:spLocks noChangeArrowheads="1"/>
          </xdr:cNvSpPr>
        </xdr:nvSpPr>
        <xdr:spPr bwMode="auto">
          <a:xfrm>
            <a:off x="1317" y="180"/>
            <a:ext cx="3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1" i="0" u="none" strike="noStrike" baseline="0">
                <a:solidFill>
                  <a:srgbClr val="000000"/>
                </a:solidFill>
                <a:latin typeface="Calibri"/>
                <a:cs typeface="Calibri"/>
              </a:rPr>
              <a:t>2026</a:t>
            </a:r>
          </a:p>
        </xdr:txBody>
      </xdr:sp>
      <xdr:sp macro="" textlink="">
        <xdr:nvSpPr>
          <xdr:cNvPr id="6153" name="Rectangle 9">
            <a:extLst>
              <a:ext uri="{FF2B5EF4-FFF2-40B4-BE49-F238E27FC236}">
                <a16:creationId xmlns:a16="http://schemas.microsoft.com/office/drawing/2014/main" id="{00000000-0008-0000-0A00-000009180000}"/>
              </a:ext>
            </a:extLst>
          </xdr:cNvPr>
          <xdr:cNvSpPr>
            <a:spLocks noChangeArrowheads="1"/>
          </xdr:cNvSpPr>
        </xdr:nvSpPr>
        <xdr:spPr bwMode="auto">
          <a:xfrm>
            <a:off x="728" y="204"/>
            <a:ext cx="53"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Stufe 1</a:t>
            </a:r>
          </a:p>
        </xdr:txBody>
      </xdr:sp>
      <xdr:sp macro="" textlink="">
        <xdr:nvSpPr>
          <xdr:cNvPr id="6154" name="Rectangle 10">
            <a:extLst>
              <a:ext uri="{FF2B5EF4-FFF2-40B4-BE49-F238E27FC236}">
                <a16:creationId xmlns:a16="http://schemas.microsoft.com/office/drawing/2014/main" id="{00000000-0008-0000-0A00-00000A180000}"/>
              </a:ext>
            </a:extLst>
          </xdr:cNvPr>
          <xdr:cNvSpPr>
            <a:spLocks noChangeArrowheads="1"/>
          </xdr:cNvSpPr>
        </xdr:nvSpPr>
        <xdr:spPr bwMode="auto">
          <a:xfrm>
            <a:off x="832" y="204"/>
            <a:ext cx="139"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+1 % d. förderf. AL</a:t>
            </a:r>
          </a:p>
        </xdr:txBody>
      </xdr:sp>
      <xdr:sp macro="" textlink="">
        <xdr:nvSpPr>
          <xdr:cNvPr id="6155" name="Rectangle 11">
            <a:extLst>
              <a:ext uri="{FF2B5EF4-FFF2-40B4-BE49-F238E27FC236}">
                <a16:creationId xmlns:a16="http://schemas.microsoft.com/office/drawing/2014/main" id="{00000000-0008-0000-0A00-00000B180000}"/>
              </a:ext>
            </a:extLst>
          </xdr:cNvPr>
          <xdr:cNvSpPr>
            <a:spLocks noChangeArrowheads="1"/>
          </xdr:cNvSpPr>
        </xdr:nvSpPr>
        <xdr:spPr bwMode="auto">
          <a:xfrm>
            <a:off x="1029" y="204"/>
            <a:ext cx="3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€/ha</a:t>
            </a:r>
          </a:p>
        </xdr:txBody>
      </xdr:sp>
      <xdr:sp macro="" textlink="">
        <xdr:nvSpPr>
          <xdr:cNvPr id="6156" name="Rectangle 12">
            <a:extLst>
              <a:ext uri="{FF2B5EF4-FFF2-40B4-BE49-F238E27FC236}">
                <a16:creationId xmlns:a16="http://schemas.microsoft.com/office/drawing/2014/main" id="{00000000-0008-0000-0A00-00000C180000}"/>
              </a:ext>
            </a:extLst>
          </xdr:cNvPr>
          <xdr:cNvSpPr>
            <a:spLocks noChangeArrowheads="1"/>
          </xdr:cNvSpPr>
        </xdr:nvSpPr>
        <xdr:spPr bwMode="auto">
          <a:xfrm>
            <a:off x="1099" y="204"/>
            <a:ext cx="48"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57" name="Rectangle 13">
            <a:extLst>
              <a:ext uri="{FF2B5EF4-FFF2-40B4-BE49-F238E27FC236}">
                <a16:creationId xmlns:a16="http://schemas.microsoft.com/office/drawing/2014/main" id="{00000000-0008-0000-0A00-00000D180000}"/>
              </a:ext>
            </a:extLst>
          </xdr:cNvPr>
          <xdr:cNvSpPr>
            <a:spLocks noChangeArrowheads="1"/>
          </xdr:cNvSpPr>
        </xdr:nvSpPr>
        <xdr:spPr bwMode="auto">
          <a:xfrm>
            <a:off x="1169" y="204"/>
            <a:ext cx="46"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58" name="Rectangle 14">
            <a:extLst>
              <a:ext uri="{FF2B5EF4-FFF2-40B4-BE49-F238E27FC236}">
                <a16:creationId xmlns:a16="http://schemas.microsoft.com/office/drawing/2014/main" id="{00000000-0008-0000-0A00-00000E180000}"/>
              </a:ext>
            </a:extLst>
          </xdr:cNvPr>
          <xdr:cNvSpPr>
            <a:spLocks noChangeArrowheads="1"/>
          </xdr:cNvSpPr>
        </xdr:nvSpPr>
        <xdr:spPr bwMode="auto">
          <a:xfrm>
            <a:off x="1239" y="204"/>
            <a:ext cx="46"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59" name="Rectangle 15">
            <a:extLst>
              <a:ext uri="{FF2B5EF4-FFF2-40B4-BE49-F238E27FC236}">
                <a16:creationId xmlns:a16="http://schemas.microsoft.com/office/drawing/2014/main" id="{00000000-0008-0000-0A00-00000F180000}"/>
              </a:ext>
            </a:extLst>
          </xdr:cNvPr>
          <xdr:cNvSpPr>
            <a:spLocks noChangeArrowheads="1"/>
          </xdr:cNvSpPr>
        </xdr:nvSpPr>
        <xdr:spPr bwMode="auto">
          <a:xfrm>
            <a:off x="1309" y="204"/>
            <a:ext cx="46"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 1 300</a:t>
            </a:r>
          </a:p>
        </xdr:txBody>
      </xdr:sp>
      <xdr:sp macro="" textlink="">
        <xdr:nvSpPr>
          <xdr:cNvPr id="6160" name="Rectangle 16">
            <a:extLst>
              <a:ext uri="{FF2B5EF4-FFF2-40B4-BE49-F238E27FC236}">
                <a16:creationId xmlns:a16="http://schemas.microsoft.com/office/drawing/2014/main" id="{00000000-0008-0000-0A00-000010180000}"/>
              </a:ext>
            </a:extLst>
          </xdr:cNvPr>
          <xdr:cNvSpPr>
            <a:spLocks noChangeArrowheads="1"/>
          </xdr:cNvSpPr>
        </xdr:nvSpPr>
        <xdr:spPr bwMode="auto">
          <a:xfrm>
            <a:off x="728" y="228"/>
            <a:ext cx="53"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Stufe 2</a:t>
            </a:r>
          </a:p>
        </xdr:txBody>
      </xdr:sp>
      <xdr:sp macro="" textlink="">
        <xdr:nvSpPr>
          <xdr:cNvPr id="6161" name="Rectangle 17">
            <a:extLst>
              <a:ext uri="{FF2B5EF4-FFF2-40B4-BE49-F238E27FC236}">
                <a16:creationId xmlns:a16="http://schemas.microsoft.com/office/drawing/2014/main" id="{00000000-0008-0000-0A00-000011180000}"/>
              </a:ext>
            </a:extLst>
          </xdr:cNvPr>
          <xdr:cNvSpPr>
            <a:spLocks noChangeArrowheads="1"/>
          </xdr:cNvSpPr>
        </xdr:nvSpPr>
        <xdr:spPr bwMode="auto">
          <a:xfrm>
            <a:off x="832" y="228"/>
            <a:ext cx="16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+]1-2] % d. förderf. AL</a:t>
            </a:r>
          </a:p>
        </xdr:txBody>
      </xdr:sp>
      <xdr:sp macro="" textlink="">
        <xdr:nvSpPr>
          <xdr:cNvPr id="6162" name="Rectangle 18">
            <a:extLst>
              <a:ext uri="{FF2B5EF4-FFF2-40B4-BE49-F238E27FC236}">
                <a16:creationId xmlns:a16="http://schemas.microsoft.com/office/drawing/2014/main" id="{00000000-0008-0000-0A00-000012180000}"/>
              </a:ext>
            </a:extLst>
          </xdr:cNvPr>
          <xdr:cNvSpPr>
            <a:spLocks noChangeArrowheads="1"/>
          </xdr:cNvSpPr>
        </xdr:nvSpPr>
        <xdr:spPr bwMode="auto">
          <a:xfrm>
            <a:off x="1029" y="228"/>
            <a:ext cx="3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€/ha</a:t>
            </a:r>
          </a:p>
        </xdr:txBody>
      </xdr:sp>
      <xdr:sp macro="" textlink="">
        <xdr:nvSpPr>
          <xdr:cNvPr id="6163" name="Rectangle 19">
            <a:extLst>
              <a:ext uri="{FF2B5EF4-FFF2-40B4-BE49-F238E27FC236}">
                <a16:creationId xmlns:a16="http://schemas.microsoft.com/office/drawing/2014/main" id="{00000000-0008-0000-0A00-000013180000}"/>
              </a:ext>
            </a:extLst>
          </xdr:cNvPr>
          <xdr:cNvSpPr>
            <a:spLocks noChangeArrowheads="1"/>
          </xdr:cNvSpPr>
        </xdr:nvSpPr>
        <xdr:spPr bwMode="auto">
          <a:xfrm>
            <a:off x="1116" y="228"/>
            <a:ext cx="2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4" name="Rectangle 20">
            <a:extLst>
              <a:ext uri="{FF2B5EF4-FFF2-40B4-BE49-F238E27FC236}">
                <a16:creationId xmlns:a16="http://schemas.microsoft.com/office/drawing/2014/main" id="{00000000-0008-0000-0A00-000014180000}"/>
              </a:ext>
            </a:extLst>
          </xdr:cNvPr>
          <xdr:cNvSpPr>
            <a:spLocks noChangeArrowheads="1"/>
          </xdr:cNvSpPr>
        </xdr:nvSpPr>
        <xdr:spPr bwMode="auto">
          <a:xfrm>
            <a:off x="1186" y="228"/>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5" name="Rectangle 21">
            <a:extLst>
              <a:ext uri="{FF2B5EF4-FFF2-40B4-BE49-F238E27FC236}">
                <a16:creationId xmlns:a16="http://schemas.microsoft.com/office/drawing/2014/main" id="{00000000-0008-0000-0A00-000015180000}"/>
              </a:ext>
            </a:extLst>
          </xdr:cNvPr>
          <xdr:cNvSpPr>
            <a:spLocks noChangeArrowheads="1"/>
          </xdr:cNvSpPr>
        </xdr:nvSpPr>
        <xdr:spPr bwMode="auto">
          <a:xfrm>
            <a:off x="1256" y="228"/>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6" name="Rectangle 22">
            <a:extLst>
              <a:ext uri="{FF2B5EF4-FFF2-40B4-BE49-F238E27FC236}">
                <a16:creationId xmlns:a16="http://schemas.microsoft.com/office/drawing/2014/main" id="{00000000-0008-0000-0A00-000016180000}"/>
              </a:ext>
            </a:extLst>
          </xdr:cNvPr>
          <xdr:cNvSpPr>
            <a:spLocks noChangeArrowheads="1"/>
          </xdr:cNvSpPr>
        </xdr:nvSpPr>
        <xdr:spPr bwMode="auto">
          <a:xfrm>
            <a:off x="1326" y="228"/>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500</a:t>
            </a:r>
          </a:p>
        </xdr:txBody>
      </xdr:sp>
      <xdr:sp macro="" textlink="">
        <xdr:nvSpPr>
          <xdr:cNvPr id="6167" name="Rectangle 23">
            <a:extLst>
              <a:ext uri="{FF2B5EF4-FFF2-40B4-BE49-F238E27FC236}">
                <a16:creationId xmlns:a16="http://schemas.microsoft.com/office/drawing/2014/main" id="{00000000-0008-0000-0A00-000017180000}"/>
              </a:ext>
            </a:extLst>
          </xdr:cNvPr>
          <xdr:cNvSpPr>
            <a:spLocks noChangeArrowheads="1"/>
          </xdr:cNvSpPr>
        </xdr:nvSpPr>
        <xdr:spPr bwMode="auto">
          <a:xfrm>
            <a:off x="728" y="252"/>
            <a:ext cx="53"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Stufe 3</a:t>
            </a:r>
          </a:p>
        </xdr:txBody>
      </xdr:sp>
      <xdr:sp macro="" textlink="">
        <xdr:nvSpPr>
          <xdr:cNvPr id="6168" name="Rectangle 24">
            <a:extLst>
              <a:ext uri="{FF2B5EF4-FFF2-40B4-BE49-F238E27FC236}">
                <a16:creationId xmlns:a16="http://schemas.microsoft.com/office/drawing/2014/main" id="{00000000-0008-0000-0A00-000018180000}"/>
              </a:ext>
            </a:extLst>
          </xdr:cNvPr>
          <xdr:cNvSpPr>
            <a:spLocks noChangeArrowheads="1"/>
          </xdr:cNvSpPr>
        </xdr:nvSpPr>
        <xdr:spPr bwMode="auto">
          <a:xfrm>
            <a:off x="832" y="252"/>
            <a:ext cx="16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+]2-6] % d. förderf. AL</a:t>
            </a:r>
          </a:p>
        </xdr:txBody>
      </xdr:sp>
      <xdr:sp macro="" textlink="">
        <xdr:nvSpPr>
          <xdr:cNvPr id="6169" name="Rectangle 25">
            <a:extLst>
              <a:ext uri="{FF2B5EF4-FFF2-40B4-BE49-F238E27FC236}">
                <a16:creationId xmlns:a16="http://schemas.microsoft.com/office/drawing/2014/main" id="{00000000-0008-0000-0A00-000019180000}"/>
              </a:ext>
            </a:extLst>
          </xdr:cNvPr>
          <xdr:cNvSpPr>
            <a:spLocks noChangeArrowheads="1"/>
          </xdr:cNvSpPr>
        </xdr:nvSpPr>
        <xdr:spPr bwMode="auto">
          <a:xfrm>
            <a:off x="1029" y="252"/>
            <a:ext cx="35"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€/ha</a:t>
            </a:r>
          </a:p>
        </xdr:txBody>
      </xdr:sp>
      <xdr:sp macro="" textlink="">
        <xdr:nvSpPr>
          <xdr:cNvPr id="6170" name="Rectangle 26">
            <a:extLst>
              <a:ext uri="{FF2B5EF4-FFF2-40B4-BE49-F238E27FC236}">
                <a16:creationId xmlns:a16="http://schemas.microsoft.com/office/drawing/2014/main" id="{00000000-0008-0000-0A00-00001A180000}"/>
              </a:ext>
            </a:extLst>
          </xdr:cNvPr>
          <xdr:cNvSpPr>
            <a:spLocks noChangeArrowheads="1"/>
          </xdr:cNvSpPr>
        </xdr:nvSpPr>
        <xdr:spPr bwMode="auto">
          <a:xfrm>
            <a:off x="1116" y="252"/>
            <a:ext cx="2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1" name="Rectangle 27">
            <a:extLst>
              <a:ext uri="{FF2B5EF4-FFF2-40B4-BE49-F238E27FC236}">
                <a16:creationId xmlns:a16="http://schemas.microsoft.com/office/drawing/2014/main" id="{00000000-0008-0000-0A00-00001B180000}"/>
              </a:ext>
            </a:extLst>
          </xdr:cNvPr>
          <xdr:cNvSpPr>
            <a:spLocks noChangeArrowheads="1"/>
          </xdr:cNvSpPr>
        </xdr:nvSpPr>
        <xdr:spPr bwMode="auto">
          <a:xfrm>
            <a:off x="1186" y="252"/>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2" name="Rectangle 28">
            <a:extLst>
              <a:ext uri="{FF2B5EF4-FFF2-40B4-BE49-F238E27FC236}">
                <a16:creationId xmlns:a16="http://schemas.microsoft.com/office/drawing/2014/main" id="{00000000-0008-0000-0A00-00001C180000}"/>
              </a:ext>
            </a:extLst>
          </xdr:cNvPr>
          <xdr:cNvSpPr>
            <a:spLocks noChangeArrowheads="1"/>
          </xdr:cNvSpPr>
        </xdr:nvSpPr>
        <xdr:spPr bwMode="auto">
          <a:xfrm>
            <a:off x="1256" y="252"/>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3" name="Rectangle 29">
            <a:extLst>
              <a:ext uri="{FF2B5EF4-FFF2-40B4-BE49-F238E27FC236}">
                <a16:creationId xmlns:a16="http://schemas.microsoft.com/office/drawing/2014/main" id="{00000000-0008-0000-0A00-00001D180000}"/>
              </a:ext>
            </a:extLst>
          </xdr:cNvPr>
          <xdr:cNvSpPr>
            <a:spLocks noChangeArrowheads="1"/>
          </xdr:cNvSpPr>
        </xdr:nvSpPr>
        <xdr:spPr bwMode="auto">
          <a:xfrm>
            <a:off x="1326" y="252"/>
            <a:ext cx="28"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de-DE" sz="1100" b="0" i="0" u="none" strike="noStrike" baseline="0">
                <a:solidFill>
                  <a:srgbClr val="000000"/>
                </a:solidFill>
                <a:latin typeface="Calibri"/>
                <a:cs typeface="Calibri"/>
              </a:rPr>
              <a:t>300</a:t>
            </a:r>
          </a:p>
        </xdr:txBody>
      </xdr:sp>
      <xdr:sp macro="" textlink="">
        <xdr:nvSpPr>
          <xdr:cNvPr id="6174" name="Line 30">
            <a:extLst>
              <a:ext uri="{FF2B5EF4-FFF2-40B4-BE49-F238E27FC236}">
                <a16:creationId xmlns:a16="http://schemas.microsoft.com/office/drawing/2014/main" id="{00000000-0008-0000-0A00-00001E180000}"/>
              </a:ext>
            </a:extLst>
          </xdr:cNvPr>
          <xdr:cNvSpPr>
            <a:spLocks noChangeShapeType="1"/>
          </xdr:cNvSpPr>
        </xdr:nvSpPr>
        <xdr:spPr bwMode="auto">
          <a:xfrm>
            <a:off x="724" y="178"/>
            <a:ext cx="0" cy="9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5" name="Rectangle 31">
            <a:extLst>
              <a:ext uri="{FF2B5EF4-FFF2-40B4-BE49-F238E27FC236}">
                <a16:creationId xmlns:a16="http://schemas.microsoft.com/office/drawing/2014/main" id="{00000000-0008-0000-0A00-00001F180000}"/>
              </a:ext>
            </a:extLst>
          </xdr:cNvPr>
          <xdr:cNvSpPr>
            <a:spLocks noChangeArrowheads="1"/>
          </xdr:cNvSpPr>
        </xdr:nvSpPr>
        <xdr:spPr bwMode="auto">
          <a:xfrm>
            <a:off x="724" y="178"/>
            <a:ext cx="1" cy="9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76" name="Line 32">
            <a:extLst>
              <a:ext uri="{FF2B5EF4-FFF2-40B4-BE49-F238E27FC236}">
                <a16:creationId xmlns:a16="http://schemas.microsoft.com/office/drawing/2014/main" id="{00000000-0008-0000-0A00-000020180000}"/>
              </a:ext>
            </a:extLst>
          </xdr:cNvPr>
          <xdr:cNvSpPr>
            <a:spLocks noChangeShapeType="1"/>
          </xdr:cNvSpPr>
        </xdr:nvSpPr>
        <xdr:spPr bwMode="auto">
          <a:xfrm>
            <a:off x="1015"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7" name="Rectangle 33">
            <a:extLst>
              <a:ext uri="{FF2B5EF4-FFF2-40B4-BE49-F238E27FC236}">
                <a16:creationId xmlns:a16="http://schemas.microsoft.com/office/drawing/2014/main" id="{00000000-0008-0000-0A00-000021180000}"/>
              </a:ext>
            </a:extLst>
          </xdr:cNvPr>
          <xdr:cNvSpPr>
            <a:spLocks noChangeArrowheads="1"/>
          </xdr:cNvSpPr>
        </xdr:nvSpPr>
        <xdr:spPr bwMode="auto">
          <a:xfrm>
            <a:off x="1015"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78" name="Line 34">
            <a:extLst>
              <a:ext uri="{FF2B5EF4-FFF2-40B4-BE49-F238E27FC236}">
                <a16:creationId xmlns:a16="http://schemas.microsoft.com/office/drawing/2014/main" id="{00000000-0008-0000-0A00-000022180000}"/>
              </a:ext>
            </a:extLst>
          </xdr:cNvPr>
          <xdr:cNvSpPr>
            <a:spLocks noChangeShapeType="1"/>
          </xdr:cNvSpPr>
        </xdr:nvSpPr>
        <xdr:spPr bwMode="auto">
          <a:xfrm>
            <a:off x="107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79" name="Rectangle 35">
            <a:extLst>
              <a:ext uri="{FF2B5EF4-FFF2-40B4-BE49-F238E27FC236}">
                <a16:creationId xmlns:a16="http://schemas.microsoft.com/office/drawing/2014/main" id="{00000000-0008-0000-0A00-000023180000}"/>
              </a:ext>
            </a:extLst>
          </xdr:cNvPr>
          <xdr:cNvSpPr>
            <a:spLocks noChangeArrowheads="1"/>
          </xdr:cNvSpPr>
        </xdr:nvSpPr>
        <xdr:spPr bwMode="auto">
          <a:xfrm>
            <a:off x="107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0" name="Line 36">
            <a:extLst>
              <a:ext uri="{FF2B5EF4-FFF2-40B4-BE49-F238E27FC236}">
                <a16:creationId xmlns:a16="http://schemas.microsoft.com/office/drawing/2014/main" id="{00000000-0008-0000-0A00-000024180000}"/>
              </a:ext>
            </a:extLst>
          </xdr:cNvPr>
          <xdr:cNvSpPr>
            <a:spLocks noChangeShapeType="1"/>
          </xdr:cNvSpPr>
        </xdr:nvSpPr>
        <xdr:spPr bwMode="auto">
          <a:xfrm>
            <a:off x="114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1" name="Rectangle 37">
            <a:extLst>
              <a:ext uri="{FF2B5EF4-FFF2-40B4-BE49-F238E27FC236}">
                <a16:creationId xmlns:a16="http://schemas.microsoft.com/office/drawing/2014/main" id="{00000000-0008-0000-0A00-000025180000}"/>
              </a:ext>
            </a:extLst>
          </xdr:cNvPr>
          <xdr:cNvSpPr>
            <a:spLocks noChangeArrowheads="1"/>
          </xdr:cNvSpPr>
        </xdr:nvSpPr>
        <xdr:spPr bwMode="auto">
          <a:xfrm>
            <a:off x="114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2" name="Line 38">
            <a:extLst>
              <a:ext uri="{FF2B5EF4-FFF2-40B4-BE49-F238E27FC236}">
                <a16:creationId xmlns:a16="http://schemas.microsoft.com/office/drawing/2014/main" id="{00000000-0008-0000-0A00-000026180000}"/>
              </a:ext>
            </a:extLst>
          </xdr:cNvPr>
          <xdr:cNvSpPr>
            <a:spLocks noChangeShapeType="1"/>
          </xdr:cNvSpPr>
        </xdr:nvSpPr>
        <xdr:spPr bwMode="auto">
          <a:xfrm>
            <a:off x="121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3" name="Rectangle 39">
            <a:extLst>
              <a:ext uri="{FF2B5EF4-FFF2-40B4-BE49-F238E27FC236}">
                <a16:creationId xmlns:a16="http://schemas.microsoft.com/office/drawing/2014/main" id="{00000000-0008-0000-0A00-000027180000}"/>
              </a:ext>
            </a:extLst>
          </xdr:cNvPr>
          <xdr:cNvSpPr>
            <a:spLocks noChangeArrowheads="1"/>
          </xdr:cNvSpPr>
        </xdr:nvSpPr>
        <xdr:spPr bwMode="auto">
          <a:xfrm>
            <a:off x="121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4" name="Line 40">
            <a:extLst>
              <a:ext uri="{FF2B5EF4-FFF2-40B4-BE49-F238E27FC236}">
                <a16:creationId xmlns:a16="http://schemas.microsoft.com/office/drawing/2014/main" id="{00000000-0008-0000-0A00-000028180000}"/>
              </a:ext>
            </a:extLst>
          </xdr:cNvPr>
          <xdr:cNvSpPr>
            <a:spLocks noChangeShapeType="1"/>
          </xdr:cNvSpPr>
        </xdr:nvSpPr>
        <xdr:spPr bwMode="auto">
          <a:xfrm>
            <a:off x="128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5" name="Rectangle 41">
            <a:extLst>
              <a:ext uri="{FF2B5EF4-FFF2-40B4-BE49-F238E27FC236}">
                <a16:creationId xmlns:a16="http://schemas.microsoft.com/office/drawing/2014/main" id="{00000000-0008-0000-0A00-000029180000}"/>
              </a:ext>
            </a:extLst>
          </xdr:cNvPr>
          <xdr:cNvSpPr>
            <a:spLocks noChangeArrowheads="1"/>
          </xdr:cNvSpPr>
        </xdr:nvSpPr>
        <xdr:spPr bwMode="auto">
          <a:xfrm>
            <a:off x="128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6" name="Line 42">
            <a:extLst>
              <a:ext uri="{FF2B5EF4-FFF2-40B4-BE49-F238E27FC236}">
                <a16:creationId xmlns:a16="http://schemas.microsoft.com/office/drawing/2014/main" id="{00000000-0008-0000-0A00-00002A180000}"/>
              </a:ext>
            </a:extLst>
          </xdr:cNvPr>
          <xdr:cNvSpPr>
            <a:spLocks noChangeShapeType="1"/>
          </xdr:cNvSpPr>
        </xdr:nvSpPr>
        <xdr:spPr bwMode="auto">
          <a:xfrm>
            <a:off x="1356" y="179"/>
            <a:ext cx="0" cy="9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7" name="Rectangle 43">
            <a:extLst>
              <a:ext uri="{FF2B5EF4-FFF2-40B4-BE49-F238E27FC236}">
                <a16:creationId xmlns:a16="http://schemas.microsoft.com/office/drawing/2014/main" id="{00000000-0008-0000-0A00-00002B180000}"/>
              </a:ext>
            </a:extLst>
          </xdr:cNvPr>
          <xdr:cNvSpPr>
            <a:spLocks noChangeArrowheads="1"/>
          </xdr:cNvSpPr>
        </xdr:nvSpPr>
        <xdr:spPr bwMode="auto">
          <a:xfrm>
            <a:off x="1356" y="179"/>
            <a:ext cx="1" cy="9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88" name="Line 44">
            <a:extLst>
              <a:ext uri="{FF2B5EF4-FFF2-40B4-BE49-F238E27FC236}">
                <a16:creationId xmlns:a16="http://schemas.microsoft.com/office/drawing/2014/main" id="{00000000-0008-0000-0A00-00002C180000}"/>
              </a:ext>
            </a:extLst>
          </xdr:cNvPr>
          <xdr:cNvSpPr>
            <a:spLocks noChangeShapeType="1"/>
          </xdr:cNvSpPr>
        </xdr:nvSpPr>
        <xdr:spPr bwMode="auto">
          <a:xfrm>
            <a:off x="725" y="178"/>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89" name="Rectangle 45">
            <a:extLst>
              <a:ext uri="{FF2B5EF4-FFF2-40B4-BE49-F238E27FC236}">
                <a16:creationId xmlns:a16="http://schemas.microsoft.com/office/drawing/2014/main" id="{00000000-0008-0000-0A00-00002D180000}"/>
              </a:ext>
            </a:extLst>
          </xdr:cNvPr>
          <xdr:cNvSpPr>
            <a:spLocks noChangeArrowheads="1"/>
          </xdr:cNvSpPr>
        </xdr:nvSpPr>
        <xdr:spPr bwMode="auto">
          <a:xfrm>
            <a:off x="725" y="178"/>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0" name="Line 46">
            <a:extLst>
              <a:ext uri="{FF2B5EF4-FFF2-40B4-BE49-F238E27FC236}">
                <a16:creationId xmlns:a16="http://schemas.microsoft.com/office/drawing/2014/main" id="{00000000-0008-0000-0A00-00002E180000}"/>
              </a:ext>
            </a:extLst>
          </xdr:cNvPr>
          <xdr:cNvSpPr>
            <a:spLocks noChangeShapeType="1"/>
          </xdr:cNvSpPr>
        </xdr:nvSpPr>
        <xdr:spPr bwMode="auto">
          <a:xfrm>
            <a:off x="725" y="202"/>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1" name="Rectangle 47">
            <a:extLst>
              <a:ext uri="{FF2B5EF4-FFF2-40B4-BE49-F238E27FC236}">
                <a16:creationId xmlns:a16="http://schemas.microsoft.com/office/drawing/2014/main" id="{00000000-0008-0000-0A00-00002F180000}"/>
              </a:ext>
            </a:extLst>
          </xdr:cNvPr>
          <xdr:cNvSpPr>
            <a:spLocks noChangeArrowheads="1"/>
          </xdr:cNvSpPr>
        </xdr:nvSpPr>
        <xdr:spPr bwMode="auto">
          <a:xfrm>
            <a:off x="725" y="202"/>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2" name="Line 48">
            <a:extLst>
              <a:ext uri="{FF2B5EF4-FFF2-40B4-BE49-F238E27FC236}">
                <a16:creationId xmlns:a16="http://schemas.microsoft.com/office/drawing/2014/main" id="{00000000-0008-0000-0A00-000030180000}"/>
              </a:ext>
            </a:extLst>
          </xdr:cNvPr>
          <xdr:cNvSpPr>
            <a:spLocks noChangeShapeType="1"/>
          </xdr:cNvSpPr>
        </xdr:nvSpPr>
        <xdr:spPr bwMode="auto">
          <a:xfrm>
            <a:off x="725" y="226"/>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3" name="Rectangle 49">
            <a:extLst>
              <a:ext uri="{FF2B5EF4-FFF2-40B4-BE49-F238E27FC236}">
                <a16:creationId xmlns:a16="http://schemas.microsoft.com/office/drawing/2014/main" id="{00000000-0008-0000-0A00-000031180000}"/>
              </a:ext>
            </a:extLst>
          </xdr:cNvPr>
          <xdr:cNvSpPr>
            <a:spLocks noChangeArrowheads="1"/>
          </xdr:cNvSpPr>
        </xdr:nvSpPr>
        <xdr:spPr bwMode="auto">
          <a:xfrm>
            <a:off x="725" y="226"/>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4" name="Line 50">
            <a:extLst>
              <a:ext uri="{FF2B5EF4-FFF2-40B4-BE49-F238E27FC236}">
                <a16:creationId xmlns:a16="http://schemas.microsoft.com/office/drawing/2014/main" id="{00000000-0008-0000-0A00-000032180000}"/>
              </a:ext>
            </a:extLst>
          </xdr:cNvPr>
          <xdr:cNvSpPr>
            <a:spLocks noChangeShapeType="1"/>
          </xdr:cNvSpPr>
        </xdr:nvSpPr>
        <xdr:spPr bwMode="auto">
          <a:xfrm>
            <a:off x="725" y="250"/>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5" name="Rectangle 51">
            <a:extLst>
              <a:ext uri="{FF2B5EF4-FFF2-40B4-BE49-F238E27FC236}">
                <a16:creationId xmlns:a16="http://schemas.microsoft.com/office/drawing/2014/main" id="{00000000-0008-0000-0A00-000033180000}"/>
              </a:ext>
            </a:extLst>
          </xdr:cNvPr>
          <xdr:cNvSpPr>
            <a:spLocks noChangeArrowheads="1"/>
          </xdr:cNvSpPr>
        </xdr:nvSpPr>
        <xdr:spPr bwMode="auto">
          <a:xfrm>
            <a:off x="725" y="250"/>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96" name="Line 52">
            <a:extLst>
              <a:ext uri="{FF2B5EF4-FFF2-40B4-BE49-F238E27FC236}">
                <a16:creationId xmlns:a16="http://schemas.microsoft.com/office/drawing/2014/main" id="{00000000-0008-0000-0A00-000034180000}"/>
              </a:ext>
            </a:extLst>
          </xdr:cNvPr>
          <xdr:cNvSpPr>
            <a:spLocks noChangeShapeType="1"/>
          </xdr:cNvSpPr>
        </xdr:nvSpPr>
        <xdr:spPr bwMode="auto">
          <a:xfrm>
            <a:off x="725" y="274"/>
            <a:ext cx="6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197" name="Rectangle 53">
            <a:extLst>
              <a:ext uri="{FF2B5EF4-FFF2-40B4-BE49-F238E27FC236}">
                <a16:creationId xmlns:a16="http://schemas.microsoft.com/office/drawing/2014/main" id="{00000000-0008-0000-0A00-000035180000}"/>
              </a:ext>
            </a:extLst>
          </xdr:cNvPr>
          <xdr:cNvSpPr>
            <a:spLocks noChangeArrowheads="1"/>
          </xdr:cNvSpPr>
        </xdr:nvSpPr>
        <xdr:spPr bwMode="auto">
          <a:xfrm>
            <a:off x="725" y="274"/>
            <a:ext cx="6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12</xdr:col>
      <xdr:colOff>0</xdr:colOff>
      <xdr:row>12</xdr:row>
      <xdr:rowOff>0</xdr:rowOff>
    </xdr:from>
    <xdr:to>
      <xdr:col>16</xdr:col>
      <xdr:colOff>228600</xdr:colOff>
      <xdr:row>15</xdr:row>
      <xdr:rowOff>9525</xdr:rowOff>
    </xdr:to>
    <xdr:pic>
      <xdr:nvPicPr>
        <xdr:cNvPr id="54" name="Grafik 53">
          <a:extLst>
            <a:ext uri="{FF2B5EF4-FFF2-40B4-BE49-F238E27FC236}">
              <a16:creationId xmlns:a16="http://schemas.microsoft.com/office/drawing/2014/main" id="{00000000-0008-0000-0A00-00003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62160" y="2194560"/>
          <a:ext cx="3398520" cy="556260"/>
        </a:xfrm>
        <a:prstGeom prst="rect">
          <a:avLst/>
        </a:prstGeom>
        <a:noFill/>
        <a:ln>
          <a:noFill/>
        </a:ln>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vmlDrawing" Target="../drawings/vmlDrawing4.v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 Type="http://schemas.openxmlformats.org/officeDocument/2006/relationships/drawing" Target="../drawings/drawing7.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printerSettings" Target="../printerSettings/printerSettings9.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658A4-FE56-429C-9096-0C72B2ECFCB6}">
  <sheetPr codeName="Tabelle11">
    <tabColor theme="0" tint="-0.14999847407452621"/>
  </sheetPr>
  <dimension ref="A1"/>
  <sheetViews>
    <sheetView showGridLines="0" showRowColHeaders="0" tabSelected="1" zoomScale="130" zoomScaleNormal="130" workbookViewId="0">
      <selection activeCell="M1" sqref="M1"/>
    </sheetView>
  </sheetViews>
  <sheetFormatPr baseColWidth="10" defaultRowHeight="15"/>
  <sheetData/>
  <sheetProtection algorithmName="SHA-512" hashValue="27GViwwziihDOryfUhv4vEnwuihAmEdugquoMNsVe5pQ2d24zHXJjAirIDKflvwp2k18onz0v+Si9RoJvetJvA==" saltValue="IOwr60DnB11e9AB7L/OH8A==" spinCount="100000" sheet="1" objects="1" scenarios="1"/>
  <pageMargins left="0.7" right="0.7" top="0.78740157499999996" bottom="0.78740157499999996"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C3D6C-CFFA-40E3-9B98-A526404F1844}">
  <sheetPr codeName="Tabelle1"/>
  <dimension ref="A1:I19"/>
  <sheetViews>
    <sheetView showGridLines="0" zoomScale="130" zoomScaleNormal="130" workbookViewId="0">
      <selection activeCell="B19" sqref="B19"/>
    </sheetView>
  </sheetViews>
  <sheetFormatPr baseColWidth="10" defaultRowHeight="15"/>
  <cols>
    <col min="1" max="1" width="18.7109375" customWidth="1"/>
    <col min="4" max="4" width="49.7109375" customWidth="1"/>
    <col min="5" max="5" width="12.42578125" customWidth="1"/>
    <col min="8" max="9" width="32.5703125" customWidth="1"/>
    <col min="10" max="10" width="0.7109375" customWidth="1"/>
  </cols>
  <sheetData>
    <row r="1" spans="1:9">
      <c r="A1" s="82"/>
      <c r="B1" s="82"/>
      <c r="C1" s="82"/>
      <c r="D1" s="82"/>
      <c r="E1" s="82"/>
      <c r="F1" s="82"/>
      <c r="G1" s="82"/>
      <c r="H1" s="82"/>
      <c r="I1" s="82"/>
    </row>
    <row r="2" spans="1:9" ht="33.75">
      <c r="A2" s="82"/>
      <c r="B2" s="83" t="s">
        <v>345</v>
      </c>
      <c r="C2" s="82"/>
      <c r="D2" s="82"/>
      <c r="E2" s="82"/>
      <c r="F2" s="82"/>
      <c r="G2" s="82"/>
      <c r="H2" s="82"/>
      <c r="I2" s="82"/>
    </row>
    <row r="3" spans="1:9" ht="21">
      <c r="A3" s="82"/>
      <c r="B3" s="84" t="s">
        <v>92</v>
      </c>
      <c r="C3" s="82"/>
      <c r="D3" s="82"/>
      <c r="E3" s="82"/>
      <c r="F3" s="82"/>
      <c r="G3" s="82"/>
      <c r="H3" s="82"/>
      <c r="I3" s="82"/>
    </row>
    <row r="4" spans="1:9">
      <c r="A4" s="82"/>
      <c r="B4" s="85" t="s">
        <v>346</v>
      </c>
      <c r="C4" s="82"/>
      <c r="D4" s="82"/>
      <c r="E4" s="82"/>
      <c r="F4" s="82"/>
      <c r="G4" s="82"/>
      <c r="H4" s="82"/>
      <c r="I4" s="82"/>
    </row>
    <row r="5" spans="1:9">
      <c r="A5" s="82"/>
      <c r="B5" s="85" t="s">
        <v>343</v>
      </c>
      <c r="C5" s="82"/>
      <c r="D5" s="82"/>
      <c r="E5" s="82"/>
      <c r="F5" s="82"/>
      <c r="G5" s="82"/>
      <c r="H5" s="82"/>
      <c r="I5" s="82"/>
    </row>
    <row r="6" spans="1:9" s="402" customFormat="1" ht="12" customHeight="1">
      <c r="A6" s="85"/>
      <c r="B6" s="401" t="s">
        <v>342</v>
      </c>
      <c r="D6" s="85"/>
      <c r="E6" s="85"/>
      <c r="F6" s="85"/>
      <c r="G6" s="85"/>
      <c r="H6" s="85"/>
      <c r="I6" s="85"/>
    </row>
    <row r="7" spans="1:9" ht="95.1" customHeight="1">
      <c r="A7" s="82"/>
      <c r="B7" s="86" t="s">
        <v>93</v>
      </c>
      <c r="C7" s="400" t="s">
        <v>324</v>
      </c>
      <c r="D7" s="400"/>
      <c r="E7" s="400"/>
      <c r="F7" s="400"/>
      <c r="G7" s="400"/>
      <c r="H7" s="82"/>
      <c r="I7" s="82"/>
    </row>
    <row r="8" spans="1:9" ht="8.1" customHeight="1">
      <c r="A8" s="82"/>
      <c r="B8" s="87"/>
      <c r="C8" s="88"/>
      <c r="D8" s="88"/>
      <c r="E8" s="88"/>
      <c r="F8" s="88"/>
      <c r="G8" s="88"/>
      <c r="H8" s="82"/>
      <c r="I8" s="82"/>
    </row>
    <row r="9" spans="1:9" ht="33.6" customHeight="1">
      <c r="A9" s="82"/>
      <c r="B9" s="399" t="s">
        <v>105</v>
      </c>
      <c r="C9" s="399"/>
      <c r="D9" s="399"/>
      <c r="E9" s="399"/>
      <c r="F9" s="399"/>
      <c r="G9" s="399"/>
      <c r="H9" s="82"/>
      <c r="I9" s="82"/>
    </row>
    <row r="10" spans="1:9" ht="29.45" customHeight="1">
      <c r="A10" s="82"/>
      <c r="B10" s="396" t="s">
        <v>181</v>
      </c>
      <c r="C10" s="397"/>
      <c r="D10" s="397"/>
      <c r="E10" s="397"/>
      <c r="F10" s="397"/>
      <c r="G10" s="398"/>
      <c r="H10" s="82"/>
      <c r="I10" s="82"/>
    </row>
    <row r="11" spans="1:9" ht="7.9" customHeight="1">
      <c r="A11" s="82"/>
      <c r="B11" s="395"/>
      <c r="C11" s="395"/>
      <c r="D11" s="395"/>
      <c r="E11" s="395"/>
      <c r="F11" s="395"/>
      <c r="G11" s="395"/>
      <c r="H11" s="82"/>
      <c r="I11" s="82"/>
    </row>
    <row r="12" spans="1:9" s="81" customFormat="1" ht="13.9" customHeight="1">
      <c r="A12" s="89"/>
      <c r="B12" s="394" t="s">
        <v>325</v>
      </c>
      <c r="C12" s="394"/>
      <c r="D12" s="394"/>
      <c r="E12" s="394"/>
      <c r="F12" s="394"/>
      <c r="G12" s="394"/>
      <c r="H12" s="89"/>
      <c r="I12" s="89"/>
    </row>
    <row r="13" spans="1:9" ht="13.9" customHeight="1">
      <c r="A13" s="82"/>
      <c r="B13" s="87"/>
      <c r="C13" s="88"/>
      <c r="D13" s="88"/>
      <c r="E13" s="88"/>
      <c r="F13" s="88"/>
      <c r="G13" s="88"/>
      <c r="H13" s="82"/>
      <c r="I13" s="82"/>
    </row>
    <row r="14" spans="1:9" ht="13.9" customHeight="1">
      <c r="A14" s="82"/>
      <c r="B14" s="280" t="s">
        <v>340</v>
      </c>
      <c r="C14" s="281"/>
      <c r="D14" s="281"/>
      <c r="E14" s="282"/>
      <c r="F14" s="282"/>
      <c r="G14" s="283"/>
      <c r="H14" s="82"/>
      <c r="I14" s="82"/>
    </row>
    <row r="15" spans="1:9" ht="13.9" customHeight="1">
      <c r="A15" s="82"/>
      <c r="B15" s="87"/>
      <c r="C15" s="88"/>
      <c r="D15" s="88"/>
      <c r="E15" s="88"/>
      <c r="F15" s="88"/>
      <c r="G15" s="88"/>
      <c r="H15" s="82"/>
      <c r="I15" s="82"/>
    </row>
    <row r="16" spans="1:9" ht="13.9" customHeight="1">
      <c r="A16" s="82"/>
      <c r="B16" s="87"/>
      <c r="C16" s="88"/>
      <c r="D16" s="88"/>
      <c r="E16" s="88"/>
      <c r="F16" s="88"/>
      <c r="G16" s="88"/>
      <c r="H16" s="82"/>
      <c r="I16" s="82"/>
    </row>
    <row r="17" spans="1:9" ht="13.9" customHeight="1">
      <c r="A17" s="82"/>
      <c r="B17" s="87"/>
      <c r="C17" s="88"/>
      <c r="D17" s="88"/>
      <c r="E17" s="88"/>
      <c r="F17" s="88"/>
      <c r="G17" s="88"/>
      <c r="H17" s="82"/>
      <c r="I17" s="82"/>
    </row>
    <row r="18" spans="1:9" ht="13.9" customHeight="1">
      <c r="A18" s="82"/>
      <c r="B18" s="87"/>
      <c r="C18" s="88"/>
      <c r="D18" s="88"/>
      <c r="E18" s="88"/>
      <c r="F18" s="88"/>
      <c r="G18" s="88"/>
      <c r="H18" s="82"/>
      <c r="I18" s="82"/>
    </row>
    <row r="19" spans="1:9">
      <c r="B19" s="70"/>
      <c r="C19" s="71"/>
      <c r="D19" s="71"/>
      <c r="E19" s="71"/>
      <c r="F19" s="71"/>
      <c r="G19" s="71"/>
    </row>
  </sheetData>
  <mergeCells count="5">
    <mergeCell ref="B12:G12"/>
    <mergeCell ref="B11:G11"/>
    <mergeCell ref="B10:G10"/>
    <mergeCell ref="B9:G9"/>
    <mergeCell ref="C7:G7"/>
  </mergeCell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D014-643F-4C9E-8FC2-5D8E8BA49B2A}">
  <sheetPr codeName="Tabelle7"/>
  <dimension ref="A1:I12"/>
  <sheetViews>
    <sheetView workbookViewId="0">
      <selection activeCell="L4" sqref="L4"/>
    </sheetView>
  </sheetViews>
  <sheetFormatPr baseColWidth="10" defaultRowHeight="15"/>
  <sheetData>
    <row r="1" spans="1:9">
      <c r="B1" t="s">
        <v>68</v>
      </c>
    </row>
    <row r="2" spans="1:9">
      <c r="B2" t="s">
        <v>69</v>
      </c>
    </row>
    <row r="4" spans="1:9">
      <c r="A4" t="s">
        <v>130</v>
      </c>
      <c r="B4" t="s">
        <v>134</v>
      </c>
      <c r="C4" t="s">
        <v>131</v>
      </c>
      <c r="D4" t="s">
        <v>132</v>
      </c>
      <c r="E4" t="s">
        <v>137</v>
      </c>
      <c r="F4" t="s">
        <v>142</v>
      </c>
      <c r="G4" t="s">
        <v>143</v>
      </c>
      <c r="H4" t="s">
        <v>144</v>
      </c>
    </row>
    <row r="5" spans="1:9">
      <c r="A5">
        <v>1</v>
      </c>
      <c r="B5">
        <v>4</v>
      </c>
      <c r="C5">
        <f>ROW(Formeln!C20)</f>
        <v>20</v>
      </c>
      <c r="D5">
        <f>COLUMN(Formeln!C20)</f>
        <v>3</v>
      </c>
      <c r="E5">
        <v>1</v>
      </c>
      <c r="F5">
        <v>3</v>
      </c>
      <c r="G5">
        <f>ROW(Ökoregelungen!I5)</f>
        <v>5</v>
      </c>
      <c r="H5">
        <f>COLUMN(Ökoregelungen!I5)</f>
        <v>9</v>
      </c>
      <c r="I5" t="str">
        <f>Formeln!M20</f>
        <v>1a  -  Aufstockung nichtproduktives AL</v>
      </c>
    </row>
    <row r="6" spans="1:9">
      <c r="A6">
        <v>2</v>
      </c>
      <c r="B6">
        <v>4</v>
      </c>
      <c r="C6">
        <f>ROW(Formeln!C51)</f>
        <v>51</v>
      </c>
      <c r="D6">
        <f>COLUMN(Formeln!C51)</f>
        <v>3</v>
      </c>
      <c r="E6">
        <v>1</v>
      </c>
      <c r="F6">
        <v>2</v>
      </c>
      <c r="G6">
        <f>ROW(Direktzahlungen!L9)</f>
        <v>9</v>
      </c>
      <c r="H6">
        <f>COLUMN(Direktzahlungen!L9)</f>
        <v>12</v>
      </c>
      <c r="I6" t="str">
        <f>Direktzahlungen!K9</f>
        <v>GLÖZ 8    Verpflichtung z. Brache (4 % d. AL) aufgehoben</v>
      </c>
    </row>
    <row r="7" spans="1:9">
      <c r="A7">
        <v>3</v>
      </c>
      <c r="B7">
        <v>4</v>
      </c>
      <c r="C7">
        <f>ROW(Formeln!C82)</f>
        <v>82</v>
      </c>
      <c r="D7">
        <f>COLUMN(Formeln!C82)</f>
        <v>3</v>
      </c>
      <c r="E7">
        <v>1</v>
      </c>
      <c r="F7">
        <v>2</v>
      </c>
      <c r="G7">
        <f>ROW(Direktzahlungen!M9)</f>
        <v>9</v>
      </c>
      <c r="H7">
        <f>COLUMN(Direktzahlungen!M9)</f>
        <v>13</v>
      </c>
      <c r="I7" t="str">
        <f>Direktzahlungen!K9</f>
        <v>GLÖZ 8    Verpflichtung z. Brache (4 % d. AL) aufgehoben</v>
      </c>
    </row>
    <row r="8" spans="1:9">
      <c r="A8">
        <v>4</v>
      </c>
      <c r="B8">
        <v>4</v>
      </c>
      <c r="C8">
        <f>ROW(Formeln!C113)</f>
        <v>113</v>
      </c>
      <c r="D8">
        <f>COLUMN(Formeln!C113)</f>
        <v>3</v>
      </c>
      <c r="E8">
        <v>1</v>
      </c>
      <c r="F8">
        <v>2</v>
      </c>
      <c r="G8">
        <f>ROW(Direktzahlungen!M11)</f>
        <v>11</v>
      </c>
      <c r="H8">
        <f>COLUMN(Direktzahlungen!M11)</f>
        <v>13</v>
      </c>
    </row>
    <row r="9" spans="1:9">
      <c r="A9">
        <v>5</v>
      </c>
      <c r="B9">
        <v>4</v>
      </c>
      <c r="C9">
        <f>ROW(Formeln!C144)</f>
        <v>144</v>
      </c>
      <c r="D9">
        <f>COLUMN(Formeln!C144)</f>
        <v>3</v>
      </c>
      <c r="E9">
        <v>1</v>
      </c>
      <c r="F9">
        <v>2</v>
      </c>
      <c r="G9">
        <f>ROW(Direktzahlungen!M13)</f>
        <v>13</v>
      </c>
      <c r="H9">
        <f>COLUMN(Direktzahlungen!M13)</f>
        <v>13</v>
      </c>
    </row>
    <row r="10" spans="1:9">
      <c r="A10">
        <v>6</v>
      </c>
      <c r="B10">
        <v>4</v>
      </c>
      <c r="C10">
        <f>ROW(Formeln!C175)</f>
        <v>175</v>
      </c>
      <c r="D10">
        <f>COLUMN(Formeln!C175)</f>
        <v>3</v>
      </c>
      <c r="E10">
        <v>1</v>
      </c>
      <c r="F10">
        <v>2</v>
      </c>
      <c r="G10">
        <f>ROW(Direktzahlungen!M14)</f>
        <v>14</v>
      </c>
      <c r="H10">
        <f>COLUMN(Direktzahlungen!M14)</f>
        <v>13</v>
      </c>
    </row>
    <row r="11" spans="1:9">
      <c r="A11">
        <v>7</v>
      </c>
      <c r="B11">
        <v>4</v>
      </c>
      <c r="C11">
        <f>ROW(Formeln!C56)</f>
        <v>56</v>
      </c>
      <c r="D11">
        <f>COLUMN(Formeln!C56)</f>
        <v>3</v>
      </c>
      <c r="E11">
        <v>1</v>
      </c>
      <c r="F11">
        <v>2</v>
      </c>
      <c r="G11">
        <f>ROW(Direktzahlungen!M15)</f>
        <v>15</v>
      </c>
      <c r="H11">
        <f>COLUMN(Direktzahlungen!M15)</f>
        <v>13</v>
      </c>
    </row>
    <row r="12" spans="1:9">
      <c r="A12">
        <v>8</v>
      </c>
      <c r="B12">
        <v>4</v>
      </c>
      <c r="C12">
        <f>ROW(Formeln!C57)</f>
        <v>57</v>
      </c>
      <c r="D12">
        <f>COLUMN(Formeln!C57)</f>
        <v>3</v>
      </c>
      <c r="E12">
        <v>1</v>
      </c>
      <c r="F12">
        <v>2</v>
      </c>
      <c r="G12">
        <f>ROW(Direktzahlungen!M16)</f>
        <v>16</v>
      </c>
      <c r="H12">
        <f>COLUMN(Direktzahlungen!M16)</f>
        <v>13</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4882-46CB-42DD-8CAC-887658A23980}">
  <sheetPr codeName="Tabelle3"/>
  <dimension ref="B3:H13"/>
  <sheetViews>
    <sheetView zoomScale="90" zoomScaleNormal="90" workbookViewId="0">
      <selection activeCell="L4" sqref="L4"/>
    </sheetView>
  </sheetViews>
  <sheetFormatPr baseColWidth="10" defaultRowHeight="15"/>
  <cols>
    <col min="1" max="1" width="2.140625" customWidth="1"/>
  </cols>
  <sheetData>
    <row r="3" spans="2:8" ht="19.5" thickBot="1">
      <c r="B3" s="4" t="s">
        <v>37</v>
      </c>
      <c r="F3" t="s">
        <v>36</v>
      </c>
      <c r="G3" t="s">
        <v>19</v>
      </c>
      <c r="H3" t="s">
        <v>20</v>
      </c>
    </row>
    <row r="4" spans="2:8" ht="19.5" thickBot="1">
      <c r="B4" t="s">
        <v>28</v>
      </c>
      <c r="C4" t="s">
        <v>21</v>
      </c>
      <c r="F4" s="10" t="e">
        <f>#REF!</f>
        <v>#REF!</v>
      </c>
      <c r="G4" s="1">
        <v>200</v>
      </c>
      <c r="H4" s="5" t="e">
        <f t="shared" ref="H4:H12" si="0">+F4*G4</f>
        <v>#REF!</v>
      </c>
    </row>
    <row r="5" spans="2:8" ht="19.5" thickBot="1">
      <c r="B5" t="s">
        <v>29</v>
      </c>
      <c r="C5" t="s">
        <v>22</v>
      </c>
      <c r="F5" s="11">
        <v>1</v>
      </c>
      <c r="G5" s="1">
        <v>200</v>
      </c>
      <c r="H5" s="5">
        <f t="shared" si="0"/>
        <v>200</v>
      </c>
    </row>
    <row r="6" spans="2:8" ht="19.5" thickBot="1">
      <c r="B6" t="s">
        <v>30</v>
      </c>
      <c r="C6" t="s">
        <v>23</v>
      </c>
      <c r="F6" s="11"/>
      <c r="G6" s="1"/>
      <c r="H6" s="5">
        <f t="shared" si="0"/>
        <v>0</v>
      </c>
    </row>
    <row r="7" spans="2:8" ht="19.5" thickBot="1">
      <c r="B7" t="s">
        <v>31</v>
      </c>
      <c r="F7" s="11"/>
      <c r="G7" s="1">
        <v>200</v>
      </c>
      <c r="H7" s="5">
        <f t="shared" si="0"/>
        <v>0</v>
      </c>
    </row>
    <row r="8" spans="2:8" ht="19.5" thickBot="1">
      <c r="B8" t="s">
        <v>32</v>
      </c>
      <c r="F8" s="11"/>
      <c r="G8" s="1"/>
      <c r="H8" s="5">
        <f t="shared" si="0"/>
        <v>0</v>
      </c>
    </row>
    <row r="9" spans="2:8" ht="19.5" thickBot="1">
      <c r="B9" t="s">
        <v>33</v>
      </c>
      <c r="C9" t="s">
        <v>24</v>
      </c>
      <c r="F9" s="11">
        <v>1</v>
      </c>
      <c r="G9" s="1">
        <v>200</v>
      </c>
      <c r="H9" s="5">
        <f t="shared" si="0"/>
        <v>200</v>
      </c>
    </row>
    <row r="10" spans="2:8" ht="19.5" thickBot="1">
      <c r="B10" t="s">
        <v>34</v>
      </c>
      <c r="C10" t="s">
        <v>25</v>
      </c>
      <c r="F10" s="11">
        <v>1</v>
      </c>
      <c r="G10" s="1">
        <v>200</v>
      </c>
      <c r="H10" s="5">
        <f t="shared" si="0"/>
        <v>200</v>
      </c>
    </row>
    <row r="11" spans="2:8" ht="19.5" thickBot="1">
      <c r="B11" t="s">
        <v>17</v>
      </c>
      <c r="C11" t="s">
        <v>26</v>
      </c>
      <c r="F11" s="10">
        <f>+Direktzahlungen!C10*0.04</f>
        <v>0.88</v>
      </c>
      <c r="G11" s="1">
        <v>700</v>
      </c>
      <c r="H11" s="5">
        <f t="shared" si="0"/>
        <v>616</v>
      </c>
    </row>
    <row r="12" spans="2:8" ht="19.5" thickBot="1">
      <c r="B12" t="s">
        <v>35</v>
      </c>
      <c r="C12" t="s">
        <v>27</v>
      </c>
      <c r="F12" s="11">
        <v>1</v>
      </c>
      <c r="G12" s="1">
        <v>200</v>
      </c>
      <c r="H12" s="5">
        <f t="shared" si="0"/>
        <v>200</v>
      </c>
    </row>
    <row r="13" spans="2:8" ht="18.75">
      <c r="B13" s="6" t="s">
        <v>18</v>
      </c>
      <c r="C13" s="7"/>
      <c r="D13" s="7"/>
      <c r="E13" s="7"/>
      <c r="F13" s="7"/>
      <c r="G13" s="7"/>
      <c r="H13" s="8" t="e">
        <f>SUM(H4:H12)</f>
        <v>#REF!</v>
      </c>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198A7-EB03-49A2-AC72-BC392A709329}">
  <sheetPr codeName="Tabelle6"/>
  <dimension ref="A1:K15"/>
  <sheetViews>
    <sheetView workbookViewId="0">
      <selection activeCell="L4" sqref="L4"/>
    </sheetView>
  </sheetViews>
  <sheetFormatPr baseColWidth="10" defaultRowHeight="15"/>
  <cols>
    <col min="3" max="3" width="13.7109375" bestFit="1" customWidth="1"/>
  </cols>
  <sheetData>
    <row r="1" spans="1:11">
      <c r="A1" t="s">
        <v>54</v>
      </c>
      <c r="D1" t="s">
        <v>61</v>
      </c>
      <c r="E1" s="27" t="s">
        <v>65</v>
      </c>
      <c r="F1" s="27" t="s">
        <v>64</v>
      </c>
      <c r="G1" s="27"/>
      <c r="H1">
        <v>2023</v>
      </c>
      <c r="I1">
        <v>2024</v>
      </c>
      <c r="J1">
        <v>2025</v>
      </c>
      <c r="K1">
        <v>2026</v>
      </c>
    </row>
    <row r="2" spans="1:11">
      <c r="A2" t="s">
        <v>5</v>
      </c>
      <c r="B2" t="s">
        <v>55</v>
      </c>
      <c r="C2" s="26" t="s">
        <v>58</v>
      </c>
      <c r="D2" t="s">
        <v>1</v>
      </c>
      <c r="E2" s="28">
        <v>9.9999999000000006E-2</v>
      </c>
      <c r="F2" s="28">
        <f>B6*0.01</f>
        <v>0.12</v>
      </c>
      <c r="G2" s="27">
        <f>IF(F6&gt;E2,MIN(F2,F6),0)</f>
        <v>0.12</v>
      </c>
      <c r="H2" s="29">
        <v>1300</v>
      </c>
      <c r="I2" s="29">
        <v>1300</v>
      </c>
      <c r="J2" s="29"/>
      <c r="K2" s="29"/>
    </row>
    <row r="3" spans="1:11">
      <c r="B3" t="s">
        <v>56</v>
      </c>
      <c r="C3" t="s">
        <v>59</v>
      </c>
      <c r="D3" t="s">
        <v>1</v>
      </c>
      <c r="E3" s="28">
        <f>B6*0.01</f>
        <v>0.12</v>
      </c>
      <c r="F3" s="28">
        <f>B6*0.02</f>
        <v>0.24</v>
      </c>
      <c r="G3" s="27">
        <f>IF(F6&gt;E2,MIN(F3,F6-G2),0)</f>
        <v>0.24</v>
      </c>
      <c r="H3" s="29">
        <v>500</v>
      </c>
      <c r="I3" s="29">
        <v>500</v>
      </c>
      <c r="J3" s="29"/>
      <c r="K3" s="29"/>
    </row>
    <row r="4" spans="1:11">
      <c r="B4" t="s">
        <v>57</v>
      </c>
      <c r="C4" t="s">
        <v>60</v>
      </c>
      <c r="D4" t="s">
        <v>1</v>
      </c>
      <c r="E4" s="28">
        <f>B6*0.02</f>
        <v>0.24</v>
      </c>
      <c r="F4" s="28">
        <f>B6*0.06</f>
        <v>0.72</v>
      </c>
      <c r="G4" s="27">
        <f>IF(F6&gt;E2,F6-G3-G2,0)</f>
        <v>0.84</v>
      </c>
      <c r="H4" s="29">
        <v>300</v>
      </c>
      <c r="I4" s="29">
        <v>300</v>
      </c>
      <c r="J4" s="29"/>
      <c r="K4" s="29"/>
    </row>
    <row r="5" spans="1:11">
      <c r="C5" t="s">
        <v>62</v>
      </c>
      <c r="H5">
        <f>SUMPRODUCT($G$2:$G$4,H2:H4)</f>
        <v>528</v>
      </c>
      <c r="I5" t="s">
        <v>67</v>
      </c>
    </row>
    <row r="6" spans="1:11">
      <c r="B6">
        <f>Direktzahlungen!C3</f>
        <v>12</v>
      </c>
      <c r="C6" t="s">
        <v>6</v>
      </c>
      <c r="D6">
        <f>Ökoregelungen!D5</f>
        <v>10</v>
      </c>
      <c r="E6" t="s">
        <v>63</v>
      </c>
      <c r="F6">
        <f>B6*D6/100</f>
        <v>1.2</v>
      </c>
      <c r="G6" t="s">
        <v>6</v>
      </c>
      <c r="H6">
        <f>IF(F6=0,0,H5/F6)</f>
        <v>440</v>
      </c>
      <c r="I6" t="s">
        <v>1</v>
      </c>
    </row>
    <row r="8" spans="1:11">
      <c r="A8" t="s">
        <v>7</v>
      </c>
      <c r="B8" t="s">
        <v>55</v>
      </c>
      <c r="C8" s="26" t="s">
        <v>58</v>
      </c>
      <c r="D8" t="s">
        <v>1</v>
      </c>
      <c r="E8" s="28">
        <v>9.9999999000000006E-2</v>
      </c>
      <c r="F8" s="28">
        <f>B12*0.01</f>
        <v>0.1</v>
      </c>
      <c r="G8" s="27">
        <f>IF(F12&gt;E8,MIN(F8,F12),0)</f>
        <v>0.1</v>
      </c>
      <c r="H8" s="29">
        <v>900</v>
      </c>
      <c r="I8" s="29">
        <v>900</v>
      </c>
      <c r="J8" s="29"/>
      <c r="K8" s="29"/>
    </row>
    <row r="9" spans="1:11">
      <c r="B9" t="s">
        <v>56</v>
      </c>
      <c r="C9" t="s">
        <v>59</v>
      </c>
      <c r="D9" t="s">
        <v>1</v>
      </c>
      <c r="E9" s="28">
        <f>B12*0.01</f>
        <v>0.1</v>
      </c>
      <c r="F9" s="28">
        <f>B12*0.02</f>
        <v>0.2</v>
      </c>
      <c r="G9" s="27">
        <f>IF(F12&gt;E8,MIN(F9,F12-G8),0)</f>
        <v>0.2</v>
      </c>
      <c r="H9" s="29">
        <v>400</v>
      </c>
      <c r="I9" s="29">
        <v>400</v>
      </c>
      <c r="J9" s="29"/>
      <c r="K9" s="29"/>
    </row>
    <row r="10" spans="1:11">
      <c r="B10" t="s">
        <v>57</v>
      </c>
      <c r="C10" t="s">
        <v>60</v>
      </c>
      <c r="D10" t="s">
        <v>1</v>
      </c>
      <c r="E10" s="28">
        <f>B12*0.02</f>
        <v>0.2</v>
      </c>
      <c r="F10" s="28">
        <f>B12*0.06</f>
        <v>0.6</v>
      </c>
      <c r="G10" s="27">
        <f>IF(F12&gt;E8,F12-G9-G8,0)</f>
        <v>0.70000000000000007</v>
      </c>
      <c r="H10" s="29">
        <v>200</v>
      </c>
      <c r="I10" s="29">
        <v>200</v>
      </c>
      <c r="J10" s="29"/>
      <c r="K10" s="29"/>
    </row>
    <row r="11" spans="1:11">
      <c r="C11" t="s">
        <v>62</v>
      </c>
      <c r="H11">
        <f>SUMPRODUCT($G$8:$G$10,H8:H10)</f>
        <v>310</v>
      </c>
      <c r="I11" t="s">
        <v>67</v>
      </c>
    </row>
    <row r="12" spans="1:11">
      <c r="B12">
        <f>Direktzahlungen!C8</f>
        <v>10</v>
      </c>
      <c r="C12" t="s">
        <v>11</v>
      </c>
      <c r="D12" s="31">
        <f>Ökoregelungen!D8</f>
        <v>10</v>
      </c>
      <c r="E12" t="s">
        <v>63</v>
      </c>
      <c r="F12">
        <f>B12*D12/100</f>
        <v>1</v>
      </c>
      <c r="G12" t="s">
        <v>11</v>
      </c>
      <c r="H12">
        <f>IF(F12=0,0,H11/F12)</f>
        <v>310</v>
      </c>
      <c r="I12" t="s">
        <v>1</v>
      </c>
    </row>
    <row r="14" spans="1:11">
      <c r="A14">
        <v>6</v>
      </c>
      <c r="B14" t="s">
        <v>55</v>
      </c>
      <c r="C14">
        <v>130</v>
      </c>
    </row>
    <row r="15" spans="1:11">
      <c r="B15" t="s">
        <v>56</v>
      </c>
      <c r="C15">
        <v>50</v>
      </c>
      <c r="H15">
        <v>2023</v>
      </c>
      <c r="I15" t="s">
        <v>258</v>
      </c>
    </row>
  </sheetData>
  <pageMargins left="0.7" right="0.7" top="0.78740157499999996" bottom="0.78740157499999996"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A63CA-499E-400A-BB26-5059BB3D9ADE}">
  <sheetPr codeName="Tabelle8"/>
  <dimension ref="A2:K24"/>
  <sheetViews>
    <sheetView workbookViewId="0">
      <selection activeCell="L4" sqref="L4"/>
    </sheetView>
  </sheetViews>
  <sheetFormatPr baseColWidth="10" defaultRowHeight="15"/>
  <cols>
    <col min="2" max="2" width="25.140625" bestFit="1" customWidth="1"/>
  </cols>
  <sheetData>
    <row r="2" spans="1:10">
      <c r="A2" t="s">
        <v>5</v>
      </c>
      <c r="B2" t="str">
        <f>Ökoregelungen!C5</f>
        <v xml:space="preserve">1a  -  Nichtproduktives AL (Hilfe beachten!) </v>
      </c>
    </row>
    <row r="3" spans="1:10">
      <c r="B3" t="s">
        <v>97</v>
      </c>
      <c r="C3" t="s">
        <v>1</v>
      </c>
      <c r="D3">
        <v>1690</v>
      </c>
    </row>
    <row r="4" spans="1:10">
      <c r="B4" s="49" t="s">
        <v>96</v>
      </c>
      <c r="C4" t="s">
        <v>1</v>
      </c>
      <c r="D4">
        <v>30</v>
      </c>
    </row>
    <row r="5" spans="1:10">
      <c r="B5" s="49" t="s">
        <v>106</v>
      </c>
      <c r="C5" t="s">
        <v>1</v>
      </c>
      <c r="D5">
        <f>D3+D4</f>
        <v>1720</v>
      </c>
    </row>
    <row r="7" spans="1:10">
      <c r="A7" t="s">
        <v>94</v>
      </c>
      <c r="B7" t="str">
        <f>Ökoregelungen!C6</f>
        <v>1b  -  Blühflächen/-streifen auf AL nach 1a</v>
      </c>
    </row>
    <row r="8" spans="1:10">
      <c r="B8" t="s">
        <v>99</v>
      </c>
      <c r="C8" t="s">
        <v>1</v>
      </c>
      <c r="D8">
        <v>165</v>
      </c>
    </row>
    <row r="9" spans="1:10">
      <c r="B9" t="s">
        <v>98</v>
      </c>
      <c r="C9" t="s">
        <v>95</v>
      </c>
      <c r="D9">
        <v>1</v>
      </c>
    </row>
    <row r="10" spans="1:10">
      <c r="B10" s="49" t="s">
        <v>106</v>
      </c>
      <c r="D10">
        <f>IF(D9=0,0,D8/D9)</f>
        <v>165</v>
      </c>
    </row>
    <row r="11" spans="1:10">
      <c r="H11" s="51" t="s">
        <v>110</v>
      </c>
      <c r="I11">
        <v>20</v>
      </c>
      <c r="J11" t="s">
        <v>36</v>
      </c>
    </row>
    <row r="12" spans="1:10">
      <c r="H12" s="51" t="s">
        <v>111</v>
      </c>
      <c r="I12">
        <v>20</v>
      </c>
      <c r="J12" t="s">
        <v>36</v>
      </c>
    </row>
    <row r="13" spans="1:10">
      <c r="H13" s="51" t="s">
        <v>112</v>
      </c>
      <c r="I13">
        <v>2</v>
      </c>
      <c r="J13" t="s">
        <v>36</v>
      </c>
    </row>
    <row r="14" spans="1:10">
      <c r="H14" s="51" t="s">
        <v>113</v>
      </c>
      <c r="I14">
        <f>SUM(I11:I13)</f>
        <v>42</v>
      </c>
      <c r="J14" t="s">
        <v>36</v>
      </c>
    </row>
    <row r="15" spans="1:10">
      <c r="H15" s="51" t="s">
        <v>114</v>
      </c>
      <c r="I15">
        <v>0.5</v>
      </c>
      <c r="J15" t="s">
        <v>36</v>
      </c>
    </row>
    <row r="16" spans="1:10">
      <c r="H16" s="51" t="s">
        <v>115</v>
      </c>
      <c r="I16">
        <v>15</v>
      </c>
      <c r="J16" t="s">
        <v>36</v>
      </c>
    </row>
    <row r="17" spans="1:11">
      <c r="H17" s="51" t="s">
        <v>116</v>
      </c>
      <c r="I17">
        <v>0</v>
      </c>
      <c r="J17" t="s">
        <v>117</v>
      </c>
    </row>
    <row r="18" spans="1:11">
      <c r="H18" s="51" t="s">
        <v>118</v>
      </c>
      <c r="I18" s="26">
        <v>0.5</v>
      </c>
      <c r="J18" t="s">
        <v>119</v>
      </c>
    </row>
    <row r="19" spans="1:11">
      <c r="H19" s="51" t="s">
        <v>120</v>
      </c>
      <c r="I19">
        <v>50</v>
      </c>
      <c r="J19" t="s">
        <v>121</v>
      </c>
    </row>
    <row r="20" spans="1:11">
      <c r="H20" s="51"/>
    </row>
    <row r="21" spans="1:11">
      <c r="H21" s="52" t="s">
        <v>122</v>
      </c>
      <c r="I21">
        <f>+IF(OR(Direktzahlungen!C3&lt;=10,AND(Direktzahlungen!C10&lt;=50,Direktzahlungen!C8/Direktzahlungen!C10&gt;=0.75)),0,(Direktzahlungen!C3-Direktzahlungen!C7)-MAX((Direktzahlungen!C3-Direktzahlungen!C7)*0.5,I16))</f>
        <v>-3</v>
      </c>
      <c r="J21" t="s">
        <v>36</v>
      </c>
      <c r="K21" t="s">
        <v>125</v>
      </c>
    </row>
    <row r="22" spans="1:11">
      <c r="A22" t="s">
        <v>109</v>
      </c>
      <c r="H22" s="52"/>
    </row>
    <row r="23" spans="1:11">
      <c r="H23" s="52" t="s">
        <v>123</v>
      </c>
      <c r="I23">
        <f>+I18*I19</f>
        <v>25</v>
      </c>
      <c r="J23" t="s">
        <v>124</v>
      </c>
    </row>
    <row r="24" spans="1:11">
      <c r="H24" s="52"/>
    </row>
  </sheetData>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65C7-911B-4C7C-8530-68F2AAF8C42F}">
  <dimension ref="A2:U25"/>
  <sheetViews>
    <sheetView workbookViewId="0">
      <selection activeCell="I40" sqref="I40"/>
    </sheetView>
  </sheetViews>
  <sheetFormatPr baseColWidth="10" defaultRowHeight="15"/>
  <cols>
    <col min="11" max="12" width="15.7109375" customWidth="1"/>
  </cols>
  <sheetData>
    <row r="2" spans="1:21">
      <c r="A2">
        <f>Direktzahlungen!C3</f>
        <v>12</v>
      </c>
      <c r="B2" t="s">
        <v>36</v>
      </c>
      <c r="C2" t="s">
        <v>302</v>
      </c>
      <c r="I2">
        <f>A2*0.01</f>
        <v>0.12</v>
      </c>
      <c r="J2" t="s">
        <v>36</v>
      </c>
      <c r="K2" t="s">
        <v>303</v>
      </c>
      <c r="M2">
        <f>IF(A4 &gt; 1,MAX(I2,1), A4)</f>
        <v>1</v>
      </c>
      <c r="O2">
        <v>1300</v>
      </c>
      <c r="Q2">
        <f>M2*O2</f>
        <v>1300</v>
      </c>
      <c r="R2" t="s">
        <v>304</v>
      </c>
      <c r="U2" t="s">
        <v>305</v>
      </c>
    </row>
    <row r="3" spans="1:21">
      <c r="A3">
        <f>(A4/A2)*100</f>
        <v>10</v>
      </c>
      <c r="B3" t="s">
        <v>63</v>
      </c>
      <c r="C3" t="s">
        <v>306</v>
      </c>
      <c r="I3">
        <f>A2*0.02</f>
        <v>0.24</v>
      </c>
      <c r="J3" t="s">
        <v>36</v>
      </c>
      <c r="K3" t="s">
        <v>307</v>
      </c>
      <c r="M3">
        <f>IF(N3&lt;0,0,IF(N3&gt;(I3-I2),0.4,N3))</f>
        <v>0</v>
      </c>
      <c r="N3">
        <f>IF((A4-M2) &gt; 0, I3-M2,0)</f>
        <v>-0.76</v>
      </c>
      <c r="O3">
        <v>500</v>
      </c>
      <c r="Q3">
        <f>M3*O3</f>
        <v>0</v>
      </c>
      <c r="R3" t="s">
        <v>304</v>
      </c>
    </row>
    <row r="4" spans="1:21">
      <c r="A4" s="73">
        <f>Ökoregelungen!F5</f>
        <v>1.2</v>
      </c>
      <c r="B4" t="s">
        <v>36</v>
      </c>
      <c r="C4" t="s">
        <v>308</v>
      </c>
      <c r="I4">
        <f>A2*0.08</f>
        <v>0.96</v>
      </c>
      <c r="J4" t="s">
        <v>36</v>
      </c>
      <c r="K4" t="s">
        <v>309</v>
      </c>
      <c r="M4">
        <f>IF((M2+M3)&lt;A4,A4-M2-M3,0)</f>
        <v>0.19999999999999996</v>
      </c>
      <c r="N4">
        <f>IF((M2+M3)&lt;A4,A4-M2-M3,0)</f>
        <v>0.19999999999999996</v>
      </c>
      <c r="O4">
        <v>300</v>
      </c>
      <c r="Q4">
        <f>M4*O4</f>
        <v>59.999999999999986</v>
      </c>
      <c r="R4" t="s">
        <v>304</v>
      </c>
    </row>
    <row r="5" spans="1:21">
      <c r="Q5">
        <f>SUM(Q2:Q4)</f>
        <v>1360</v>
      </c>
      <c r="R5" t="s">
        <v>310</v>
      </c>
    </row>
    <row r="6" spans="1:21">
      <c r="L6" t="s">
        <v>311</v>
      </c>
      <c r="M6">
        <f>A4-M2</f>
        <v>0.19999999999999996</v>
      </c>
      <c r="Q6" s="73">
        <f>Q5/A4</f>
        <v>1133.3333333333335</v>
      </c>
      <c r="R6" t="s">
        <v>312</v>
      </c>
    </row>
    <row r="7" spans="1:21">
      <c r="L7" t="s">
        <v>313</v>
      </c>
      <c r="M7">
        <f>M2/A4</f>
        <v>0.83333333333333337</v>
      </c>
    </row>
    <row r="11" spans="1:21">
      <c r="A11">
        <f>Direktzahlungen!C8</f>
        <v>10</v>
      </c>
      <c r="B11" t="s">
        <v>36</v>
      </c>
      <c r="C11" t="s">
        <v>314</v>
      </c>
      <c r="I11">
        <f>A11*0.01</f>
        <v>0.1</v>
      </c>
      <c r="J11" t="s">
        <v>36</v>
      </c>
      <c r="K11" t="s">
        <v>303</v>
      </c>
      <c r="M11">
        <f>IF(A13 &gt; 1,MAX(I11,1), A13)</f>
        <v>1</v>
      </c>
      <c r="O11">
        <v>900</v>
      </c>
      <c r="Q11">
        <f>M11*O11</f>
        <v>900</v>
      </c>
      <c r="R11" t="s">
        <v>304</v>
      </c>
      <c r="U11" t="s">
        <v>315</v>
      </c>
    </row>
    <row r="12" spans="1:21">
      <c r="A12">
        <f>(A13/A11)*100</f>
        <v>10</v>
      </c>
      <c r="B12" t="s">
        <v>63</v>
      </c>
      <c r="C12" t="s">
        <v>316</v>
      </c>
      <c r="I12">
        <f>A11*0.03</f>
        <v>0.3</v>
      </c>
      <c r="J12" t="s">
        <v>36</v>
      </c>
      <c r="K12" t="s">
        <v>317</v>
      </c>
      <c r="M12">
        <f>IF(N12&lt;0,0,IF(N12&gt;(I12-I11),0.4,N12))</f>
        <v>0</v>
      </c>
      <c r="N12">
        <f>IF((A13-M11) &gt; 0, I12-M11,0)</f>
        <v>0</v>
      </c>
      <c r="O12">
        <v>400</v>
      </c>
      <c r="Q12">
        <f>M12*O12</f>
        <v>0</v>
      </c>
      <c r="R12" t="s">
        <v>304</v>
      </c>
    </row>
    <row r="13" spans="1:21">
      <c r="A13" s="31">
        <f>Ökoregelungen!F8</f>
        <v>1</v>
      </c>
      <c r="B13" t="s">
        <v>36</v>
      </c>
      <c r="C13" t="s">
        <v>318</v>
      </c>
      <c r="I13">
        <f>A11*0.06</f>
        <v>0.6</v>
      </c>
      <c r="J13" t="s">
        <v>36</v>
      </c>
      <c r="K13" t="s">
        <v>319</v>
      </c>
      <c r="M13">
        <f>IF((M11+M12)&lt;A13,A13-M11-M12,0)</f>
        <v>0</v>
      </c>
      <c r="N13">
        <f>IF((M11+M12)&lt;A13,A13-M11-M12,0)</f>
        <v>0</v>
      </c>
      <c r="O13">
        <v>200</v>
      </c>
      <c r="Q13">
        <f>M13*O13</f>
        <v>0</v>
      </c>
      <c r="R13" t="s">
        <v>304</v>
      </c>
    </row>
    <row r="14" spans="1:21">
      <c r="Q14">
        <f>SUM(Q11:Q13)</f>
        <v>900</v>
      </c>
      <c r="R14" t="s">
        <v>310</v>
      </c>
    </row>
    <row r="15" spans="1:21">
      <c r="L15" t="s">
        <v>311</v>
      </c>
      <c r="M15">
        <f>A13-M11</f>
        <v>0</v>
      </c>
      <c r="N15" t="s">
        <v>320</v>
      </c>
      <c r="Q15" s="73">
        <f>Q14/A13</f>
        <v>900</v>
      </c>
      <c r="R15" t="s">
        <v>312</v>
      </c>
    </row>
    <row r="16" spans="1:21">
      <c r="L16" t="s">
        <v>313</v>
      </c>
      <c r="M16">
        <f>M11/A13</f>
        <v>1</v>
      </c>
      <c r="N16" t="s">
        <v>63</v>
      </c>
    </row>
    <row r="25" spans="2:2">
      <c r="B25" s="72" t="s">
        <v>321</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F702-810F-42C4-BA27-6CD2E4358648}">
  <sheetPr codeName="Tabelle2">
    <tabColor rgb="FFFFC000"/>
    <pageSetUpPr fitToPage="1"/>
  </sheetPr>
  <dimension ref="A1:R95"/>
  <sheetViews>
    <sheetView showGridLines="0" topLeftCell="B1" zoomScaleNormal="100" workbookViewId="0">
      <selection activeCell="B2" sqref="B2"/>
    </sheetView>
  </sheetViews>
  <sheetFormatPr baseColWidth="10" defaultColWidth="11.5703125" defaultRowHeight="15"/>
  <cols>
    <col min="1" max="1" width="1.85546875" style="12" customWidth="1"/>
    <col min="2" max="2" width="42.5703125" style="12" customWidth="1"/>
    <col min="3" max="3" width="13.140625" style="12" customWidth="1"/>
    <col min="4" max="8" width="14.42578125" style="12" customWidth="1"/>
    <col min="9" max="9" width="3.7109375" style="12" customWidth="1"/>
    <col min="10" max="10" width="3" style="12" customWidth="1"/>
    <col min="11" max="11" width="48.85546875" style="12" customWidth="1"/>
    <col min="12" max="12" width="13.7109375" style="12" customWidth="1"/>
    <col min="13" max="13" width="12.7109375" style="12" customWidth="1"/>
    <col min="14" max="14" width="13.28515625" style="12" customWidth="1"/>
    <col min="15" max="15" width="1.28515625" style="12" customWidth="1"/>
    <col min="16" max="16384" width="11.5703125" style="12"/>
  </cols>
  <sheetData>
    <row r="1" spans="1:16" ht="18" customHeight="1" thickTop="1" thickBot="1">
      <c r="A1" s="105"/>
      <c r="B1" s="169" t="s">
        <v>347</v>
      </c>
      <c r="C1" s="106"/>
      <c r="D1" s="106"/>
      <c r="E1" s="106"/>
      <c r="F1" s="106"/>
      <c r="G1" s="175"/>
      <c r="H1" s="175"/>
      <c r="I1" s="176"/>
      <c r="J1" s="97"/>
      <c r="K1" s="98" t="s">
        <v>100</v>
      </c>
      <c r="L1" s="113" t="s">
        <v>36</v>
      </c>
      <c r="M1" s="114" t="s">
        <v>43</v>
      </c>
      <c r="N1" s="114" t="s">
        <v>44</v>
      </c>
      <c r="O1" s="115"/>
      <c r="P1" s="102"/>
    </row>
    <row r="2" spans="1:16" ht="16.149999999999999" customHeight="1" thickBot="1">
      <c r="A2" s="107"/>
      <c r="B2" s="170"/>
      <c r="C2" s="177" t="s">
        <v>36</v>
      </c>
      <c r="D2" s="108"/>
      <c r="E2" s="108"/>
      <c r="F2" s="108"/>
      <c r="G2" s="108"/>
      <c r="H2" s="108"/>
      <c r="I2" s="116"/>
      <c r="J2" s="99"/>
      <c r="K2" s="100" t="s">
        <v>48</v>
      </c>
      <c r="L2" s="22">
        <f>C8</f>
        <v>10</v>
      </c>
      <c r="M2" s="96">
        <v>10</v>
      </c>
      <c r="N2" s="24">
        <f t="shared" ref="N2:N5" si="0">+L2*M2</f>
        <v>100</v>
      </c>
      <c r="O2" s="116"/>
      <c r="P2" s="102"/>
    </row>
    <row r="3" spans="1:16" ht="16.149999999999999" customHeight="1" thickBot="1">
      <c r="A3" s="107"/>
      <c r="B3" s="171" t="s">
        <v>201</v>
      </c>
      <c r="C3" s="90">
        <v>12</v>
      </c>
      <c r="D3" s="108"/>
      <c r="E3" s="171" t="s">
        <v>0</v>
      </c>
      <c r="F3" s="171"/>
      <c r="G3" s="108"/>
      <c r="H3" s="92">
        <v>50</v>
      </c>
      <c r="I3" s="116"/>
      <c r="J3" s="99"/>
      <c r="K3" s="100" t="s">
        <v>49</v>
      </c>
      <c r="L3" s="94">
        <v>10</v>
      </c>
      <c r="M3" s="95">
        <v>10</v>
      </c>
      <c r="N3" s="25">
        <f t="shared" si="0"/>
        <v>100</v>
      </c>
      <c r="O3" s="116"/>
      <c r="P3" s="102"/>
    </row>
    <row r="4" spans="1:16" ht="16.149999999999999" customHeight="1" thickBot="1">
      <c r="A4" s="107"/>
      <c r="B4" s="172" t="s">
        <v>206</v>
      </c>
      <c r="C4" s="91">
        <v>1</v>
      </c>
      <c r="D4" s="108"/>
      <c r="E4" s="171" t="s">
        <v>41</v>
      </c>
      <c r="F4" s="171"/>
      <c r="G4" s="108"/>
      <c r="H4" s="92">
        <v>6</v>
      </c>
      <c r="I4" s="116"/>
      <c r="J4" s="99"/>
      <c r="K4" s="100" t="s">
        <v>50</v>
      </c>
      <c r="L4" s="94">
        <v>0</v>
      </c>
      <c r="M4" s="95">
        <v>0</v>
      </c>
      <c r="N4" s="25">
        <f t="shared" si="0"/>
        <v>0</v>
      </c>
      <c r="O4" s="116"/>
      <c r="P4" s="102"/>
    </row>
    <row r="5" spans="1:16" ht="16.149999999999999" customHeight="1" thickBot="1">
      <c r="A5" s="107"/>
      <c r="B5" s="172" t="s">
        <v>327</v>
      </c>
      <c r="C5" s="91">
        <v>0</v>
      </c>
      <c r="D5" s="108"/>
      <c r="E5" s="102"/>
      <c r="F5" s="102"/>
      <c r="G5" s="102"/>
      <c r="H5" s="102"/>
      <c r="I5" s="116"/>
      <c r="J5" s="99"/>
      <c r="K5" s="100" t="s">
        <v>51</v>
      </c>
      <c r="L5" s="94">
        <v>0</v>
      </c>
      <c r="M5" s="95">
        <v>0</v>
      </c>
      <c r="N5" s="25">
        <f t="shared" si="0"/>
        <v>0</v>
      </c>
      <c r="O5" s="116"/>
      <c r="P5" s="102"/>
    </row>
    <row r="6" spans="1:16" ht="16.149999999999999" customHeight="1" thickBot="1">
      <c r="A6" s="107"/>
      <c r="B6" s="174" t="s">
        <v>260</v>
      </c>
      <c r="C6" s="178"/>
      <c r="D6" s="108"/>
      <c r="E6" s="102"/>
      <c r="F6" s="102"/>
      <c r="G6" s="102"/>
      <c r="H6" s="102"/>
      <c r="I6" s="116"/>
      <c r="J6" s="99"/>
      <c r="K6" s="100" t="s">
        <v>53</v>
      </c>
      <c r="L6" s="22">
        <f>C3</f>
        <v>12</v>
      </c>
      <c r="M6" s="95">
        <v>25</v>
      </c>
      <c r="N6" s="25">
        <f>+L6*M6</f>
        <v>300</v>
      </c>
      <c r="O6" s="116"/>
      <c r="P6" s="102"/>
    </row>
    <row r="7" spans="1:16" ht="16.149999999999999" customHeight="1" thickBot="1">
      <c r="A7" s="107"/>
      <c r="B7" s="173" t="s">
        <v>207</v>
      </c>
      <c r="C7" s="91">
        <v>0</v>
      </c>
      <c r="D7" s="108"/>
      <c r="E7" s="171" t="s">
        <v>211</v>
      </c>
      <c r="F7" s="108"/>
      <c r="G7" s="108"/>
      <c r="H7" s="93">
        <v>2025</v>
      </c>
      <c r="I7" s="116"/>
      <c r="J7" s="99"/>
      <c r="K7" s="100" t="s">
        <v>39</v>
      </c>
      <c r="L7" s="94">
        <v>0</v>
      </c>
      <c r="M7" s="95">
        <v>0</v>
      </c>
      <c r="N7" s="25">
        <f>+L7*M7</f>
        <v>0</v>
      </c>
      <c r="O7" s="116"/>
      <c r="P7" s="102"/>
    </row>
    <row r="8" spans="1:16" ht="16.149999999999999" customHeight="1" thickBot="1">
      <c r="A8" s="107"/>
      <c r="B8" s="171" t="s">
        <v>202</v>
      </c>
      <c r="C8" s="90">
        <v>10</v>
      </c>
      <c r="D8" s="108"/>
      <c r="E8" s="171" t="s">
        <v>101</v>
      </c>
      <c r="F8" s="108"/>
      <c r="G8" s="108"/>
      <c r="H8" s="93" t="s">
        <v>68</v>
      </c>
      <c r="I8" s="116"/>
      <c r="J8" s="99"/>
      <c r="K8" s="100" t="s">
        <v>52</v>
      </c>
      <c r="L8" s="22">
        <f>IF(C10=0,0,IF(OR(H8="ja",C3&lt;=10,AND(C10&lt;=50,(C5+C8+L9+Ökoregelungen!F5)/C10&gt;=0.75)),0,(C4)))</f>
        <v>0</v>
      </c>
      <c r="M8" s="95">
        <v>0</v>
      </c>
      <c r="N8" s="25">
        <f>+L8*M8</f>
        <v>0</v>
      </c>
      <c r="O8" s="116"/>
      <c r="P8" s="102"/>
    </row>
    <row r="9" spans="1:16" ht="16.149999999999999" customHeight="1" thickBot="1">
      <c r="A9" s="107"/>
      <c r="B9" s="171" t="s">
        <v>203</v>
      </c>
      <c r="C9" s="90">
        <v>0</v>
      </c>
      <c r="D9" s="108"/>
      <c r="E9" s="123"/>
      <c r="F9" s="108"/>
      <c r="G9" s="108"/>
      <c r="H9" s="168"/>
      <c r="I9" s="116"/>
      <c r="J9" s="99"/>
      <c r="K9" s="100" t="s">
        <v>291</v>
      </c>
      <c r="L9" s="23">
        <f>IF(C10=0,0,IF(OR(C3&lt;=10,OR((C5+C8)/C10&gt;=0.75),C5/C3&gt;=0.75),0,MAX(0,C3*0-C7-C6)))</f>
        <v>0</v>
      </c>
      <c r="M9" s="95">
        <v>0</v>
      </c>
      <c r="N9" s="25">
        <f>+L9*M9</f>
        <v>0</v>
      </c>
      <c r="O9" s="116"/>
      <c r="P9" s="102"/>
    </row>
    <row r="10" spans="1:16" ht="16.149999999999999" customHeight="1" thickBot="1">
      <c r="A10" s="107"/>
      <c r="B10" s="171" t="s">
        <v>204</v>
      </c>
      <c r="C10" s="64">
        <f>C3+C8+C9</f>
        <v>22</v>
      </c>
      <c r="D10" s="108"/>
      <c r="E10" s="323" t="s">
        <v>339</v>
      </c>
      <c r="F10" s="324"/>
      <c r="G10" s="324"/>
      <c r="H10" s="168"/>
      <c r="I10" s="116"/>
      <c r="J10" s="99"/>
      <c r="K10" s="101" t="s">
        <v>40</v>
      </c>
      <c r="L10" s="94">
        <v>0</v>
      </c>
      <c r="M10" s="95">
        <v>0</v>
      </c>
      <c r="N10" s="25">
        <f>+L10*M10</f>
        <v>0</v>
      </c>
      <c r="O10" s="116"/>
      <c r="P10" s="102"/>
    </row>
    <row r="11" spans="1:16" ht="16.149999999999999" customHeight="1" thickBot="1">
      <c r="A11" s="107"/>
      <c r="B11" s="171" t="s">
        <v>205</v>
      </c>
      <c r="C11" s="90">
        <v>5</v>
      </c>
      <c r="D11" s="108"/>
      <c r="E11" s="324"/>
      <c r="F11" s="324"/>
      <c r="G11" s="324"/>
      <c r="H11" s="102"/>
      <c r="I11" s="116"/>
      <c r="J11" s="99"/>
      <c r="K11" s="102"/>
      <c r="L11" s="110" t="s">
        <v>38</v>
      </c>
      <c r="M11" s="111"/>
      <c r="N11" s="112">
        <f>SUM(N2:N10)</f>
        <v>500</v>
      </c>
      <c r="O11" s="117"/>
      <c r="P11" s="102"/>
    </row>
    <row r="12" spans="1:16" ht="4.1500000000000004" customHeight="1" thickTop="1" thickBot="1">
      <c r="A12" s="121"/>
      <c r="B12" s="124"/>
      <c r="C12" s="122"/>
      <c r="D12" s="122"/>
      <c r="E12" s="122"/>
      <c r="F12" s="122"/>
      <c r="G12" s="122"/>
      <c r="H12" s="122"/>
      <c r="I12" s="118"/>
      <c r="J12" s="103"/>
      <c r="K12" s="104"/>
      <c r="L12" s="102"/>
      <c r="M12" s="102"/>
      <c r="N12" s="102"/>
      <c r="O12" s="118"/>
      <c r="P12" s="102"/>
    </row>
    <row r="13" spans="1:16" ht="16.149999999999999" customHeight="1" thickTop="1">
      <c r="A13" s="107"/>
      <c r="B13" s="125" t="s">
        <v>242</v>
      </c>
      <c r="C13" s="125"/>
      <c r="D13" s="108"/>
      <c r="E13" s="108"/>
      <c r="F13" s="108"/>
      <c r="G13" s="108"/>
      <c r="H13" s="108"/>
      <c r="I13" s="116"/>
      <c r="J13" s="105"/>
      <c r="K13" s="106"/>
      <c r="L13" s="106"/>
      <c r="M13" s="106"/>
      <c r="N13" s="106"/>
      <c r="O13" s="115"/>
      <c r="P13" s="102"/>
    </row>
    <row r="14" spans="1:16" ht="18.75">
      <c r="A14" s="107"/>
      <c r="B14" s="126"/>
      <c r="C14" s="126"/>
      <c r="D14" s="127">
        <v>2023</v>
      </c>
      <c r="E14" s="127">
        <v>2024</v>
      </c>
      <c r="F14" s="128">
        <v>2025</v>
      </c>
      <c r="G14" s="129">
        <v>2026</v>
      </c>
      <c r="H14" s="128">
        <v>2027</v>
      </c>
      <c r="I14" s="130"/>
      <c r="J14" s="107"/>
      <c r="K14" s="108"/>
      <c r="L14" s="108"/>
      <c r="M14" s="108"/>
      <c r="N14" s="108"/>
      <c r="O14" s="116"/>
      <c r="P14" s="102"/>
    </row>
    <row r="15" spans="1:16" ht="15.75">
      <c r="A15" s="99"/>
      <c r="B15" s="131" t="s">
        <v>341</v>
      </c>
      <c r="C15" s="132" t="s">
        <v>1</v>
      </c>
      <c r="D15" s="133">
        <v>170.93</v>
      </c>
      <c r="E15" s="133">
        <v>157.63</v>
      </c>
      <c r="F15" s="134">
        <v>151.97</v>
      </c>
      <c r="G15" s="134">
        <v>147.38</v>
      </c>
      <c r="H15" s="134">
        <v>147.38</v>
      </c>
      <c r="I15" s="119"/>
      <c r="J15" s="107"/>
      <c r="K15" s="108"/>
      <c r="L15" s="108"/>
      <c r="M15" s="108"/>
      <c r="N15" s="108"/>
      <c r="O15" s="116"/>
      <c r="P15" s="102"/>
    </row>
    <row r="16" spans="1:16" ht="15.75">
      <c r="A16" s="99"/>
      <c r="B16" s="135"/>
      <c r="C16" s="136" t="s">
        <v>2</v>
      </c>
      <c r="D16" s="137">
        <f>D15*C10</f>
        <v>3760.46</v>
      </c>
      <c r="E16" s="138">
        <f>+$C$10*E15</f>
        <v>3467.8599999999997</v>
      </c>
      <c r="F16" s="139">
        <f>+$C$10*F15</f>
        <v>3343.34</v>
      </c>
      <c r="G16" s="137">
        <f>+$C$10*G15</f>
        <v>3242.3599999999997</v>
      </c>
      <c r="H16" s="137">
        <f>+$C$10*H15</f>
        <v>3242.3599999999997</v>
      </c>
      <c r="I16" s="119"/>
      <c r="J16" s="107"/>
      <c r="K16" s="108"/>
      <c r="L16" s="108"/>
      <c r="M16" s="108"/>
      <c r="N16" s="108"/>
      <c r="O16" s="116"/>
      <c r="P16" s="102"/>
    </row>
    <row r="17" spans="1:18" ht="15.75">
      <c r="A17" s="99"/>
      <c r="B17" s="140" t="s">
        <v>293</v>
      </c>
      <c r="C17" s="132" t="s">
        <v>1</v>
      </c>
      <c r="D17" s="133">
        <v>76.28</v>
      </c>
      <c r="E17" s="141">
        <v>72.36</v>
      </c>
      <c r="F17" s="141">
        <v>67.23</v>
      </c>
      <c r="G17" s="141">
        <v>65.31</v>
      </c>
      <c r="H17" s="141">
        <v>65.31</v>
      </c>
      <c r="I17" s="119"/>
      <c r="J17" s="107"/>
      <c r="K17" s="108"/>
      <c r="L17" s="108"/>
      <c r="M17" s="108"/>
      <c r="N17" s="108"/>
      <c r="O17" s="116"/>
      <c r="P17" s="102"/>
    </row>
    <row r="18" spans="1:18" ht="15.75">
      <c r="A18" s="99"/>
      <c r="B18" s="140"/>
      <c r="C18" s="142" t="s">
        <v>2</v>
      </c>
      <c r="D18" s="143">
        <f>IF($C$10&gt;=30,30*D17,$C$10*D17)</f>
        <v>1678.16</v>
      </c>
      <c r="E18" s="143">
        <f>IF($C$10&gt;=40,40*E17,$C$10*E17)</f>
        <v>1591.92</v>
      </c>
      <c r="F18" s="144">
        <f>IF($C$10&gt;=40,40*F17,$C$10*F17)</f>
        <v>1479.0600000000002</v>
      </c>
      <c r="G18" s="144">
        <f>IF($C$10&gt;=40,40*G17,$C$10*G17)</f>
        <v>1436.8200000000002</v>
      </c>
      <c r="H18" s="144">
        <f>IF($C$10&gt;=40,40*H17,$C$10*H17)</f>
        <v>1436.8200000000002</v>
      </c>
      <c r="I18" s="119"/>
      <c r="J18" s="107"/>
      <c r="K18" s="108"/>
      <c r="L18" s="108"/>
      <c r="M18" s="108"/>
      <c r="N18" s="108"/>
      <c r="O18" s="116"/>
      <c r="P18" s="102"/>
    </row>
    <row r="19" spans="1:18" ht="15.75">
      <c r="A19" s="99"/>
      <c r="B19" s="140" t="s">
        <v>294</v>
      </c>
      <c r="C19" s="145" t="s">
        <v>1</v>
      </c>
      <c r="D19" s="141">
        <v>45.76</v>
      </c>
      <c r="E19" s="141">
        <v>43.41</v>
      </c>
      <c r="F19" s="146">
        <v>40.340000000000003</v>
      </c>
      <c r="G19" s="141">
        <v>39.19</v>
      </c>
      <c r="H19" s="141">
        <v>39.19</v>
      </c>
      <c r="I19" s="119"/>
      <c r="J19" s="109"/>
      <c r="K19" s="108"/>
      <c r="L19" s="108"/>
      <c r="M19" s="108"/>
      <c r="N19" s="108"/>
      <c r="O19" s="116"/>
      <c r="P19" s="102"/>
    </row>
    <row r="20" spans="1:18" ht="15.75">
      <c r="A20" s="99"/>
      <c r="B20" s="140"/>
      <c r="C20" s="142" t="s">
        <v>2</v>
      </c>
      <c r="D20" s="143">
        <f>IF($C$10&gt;(30+16),16*D19,IF(C10-30&lt;0,0,($C$10-30)*D19))</f>
        <v>0</v>
      </c>
      <c r="E20" s="143">
        <f>IF($C$10&gt;(40+20),20*E19,IF($C$10-40&lt;0,0,($C$10-40)*E19))</f>
        <v>0</v>
      </c>
      <c r="F20" s="144">
        <f>IF($C$10&gt;(40+20),20*F19,IF($C$10-40&lt;0,0,($C$10-40)*F19))</f>
        <v>0</v>
      </c>
      <c r="G20" s="144">
        <f>IF($C$10&gt;(40+20),20*G19,IF($C$10-40&lt;0,0,($C$10-40)*G19))</f>
        <v>0</v>
      </c>
      <c r="H20" s="144">
        <f>IF($C$10&gt;(40+20),20*H19,IF($C$10-40&lt;0,0,($C$10-40)*H19))</f>
        <v>0</v>
      </c>
      <c r="I20" s="119"/>
      <c r="J20" s="107"/>
      <c r="K20" s="108"/>
      <c r="L20" s="108"/>
      <c r="M20" s="108"/>
      <c r="N20" s="108"/>
      <c r="O20" s="116"/>
    </row>
    <row r="21" spans="1:18" ht="15.75">
      <c r="A21" s="99"/>
      <c r="B21" s="135" t="s">
        <v>42</v>
      </c>
      <c r="C21" s="136" t="s">
        <v>2</v>
      </c>
      <c r="D21" s="147">
        <f>+D18+D20</f>
        <v>1678.16</v>
      </c>
      <c r="E21" s="147">
        <f>+E18+E20</f>
        <v>1591.92</v>
      </c>
      <c r="F21" s="137">
        <f>+F18+F20</f>
        <v>1479.0600000000002</v>
      </c>
      <c r="G21" s="137">
        <f>+G18+G20</f>
        <v>1436.8200000000002</v>
      </c>
      <c r="H21" s="137">
        <f>+H18+H20</f>
        <v>1436.8200000000002</v>
      </c>
      <c r="I21" s="148"/>
      <c r="J21" s="107"/>
      <c r="K21" s="108"/>
      <c r="L21" s="108"/>
      <c r="M21" s="108"/>
      <c r="N21" s="108"/>
      <c r="O21" s="116"/>
    </row>
    <row r="22" spans="1:18" ht="15.75">
      <c r="A22" s="99"/>
      <c r="B22" s="149" t="s">
        <v>241</v>
      </c>
      <c r="C22" s="132" t="s">
        <v>1</v>
      </c>
      <c r="D22" s="141">
        <v>141.75</v>
      </c>
      <c r="E22" s="141">
        <v>126.58</v>
      </c>
      <c r="F22" s="146">
        <v>134.04</v>
      </c>
      <c r="G22" s="146">
        <v>134.04</v>
      </c>
      <c r="H22" s="146">
        <v>134.04</v>
      </c>
      <c r="I22" s="119"/>
      <c r="J22" s="109"/>
      <c r="K22" s="108"/>
      <c r="L22" s="108"/>
      <c r="M22" s="108"/>
      <c r="N22" s="108"/>
      <c r="O22" s="116"/>
    </row>
    <row r="23" spans="1:18" ht="15.75">
      <c r="A23" s="99"/>
      <c r="B23" s="150" t="s">
        <v>295</v>
      </c>
      <c r="C23" s="136" t="s">
        <v>2</v>
      </c>
      <c r="D23" s="137">
        <f>IF(AND($H$7&gt;D14-5,$H$7&lt;=D14),MIN(90,$C$10),0)*D22</f>
        <v>0</v>
      </c>
      <c r="E23" s="147">
        <f>IF(AND($H$7&gt;E14-5,$H$7&lt;=E14),MIN(120,$C$10),0)*E22</f>
        <v>0</v>
      </c>
      <c r="F23" s="137">
        <f>IF(AND($H$7&gt;F14-5,$H$7&lt;=F14),MIN(120,$C$10),0)*F22</f>
        <v>2948.8799999999997</v>
      </c>
      <c r="G23" s="137">
        <f>IF(AND($H$7&gt;G14-5,$H$7&lt;=G14),MIN(120,$C$10),0)*G22</f>
        <v>2948.8799999999997</v>
      </c>
      <c r="H23" s="137">
        <f>IF(AND($H$7&gt;H14-5,$H$7&lt;=H14),MIN(120,$C$10),0)*H22</f>
        <v>2948.8799999999997</v>
      </c>
      <c r="I23" s="119"/>
      <c r="J23" s="107"/>
      <c r="K23" s="108"/>
      <c r="L23" s="108"/>
      <c r="M23" s="108"/>
      <c r="N23" s="108"/>
      <c r="O23" s="116"/>
    </row>
    <row r="24" spans="1:18" ht="15.75">
      <c r="A24" s="99"/>
      <c r="B24" s="140" t="s">
        <v>13</v>
      </c>
      <c r="C24" s="132" t="s">
        <v>3</v>
      </c>
      <c r="D24" s="141">
        <v>85.72</v>
      </c>
      <c r="E24" s="141">
        <v>84.76</v>
      </c>
      <c r="F24" s="146">
        <v>87.72</v>
      </c>
      <c r="G24" s="146">
        <v>85.22</v>
      </c>
      <c r="H24" s="146">
        <v>85.22</v>
      </c>
      <c r="I24" s="119"/>
      <c r="J24" s="107"/>
      <c r="K24" s="108"/>
      <c r="L24" s="108"/>
      <c r="M24" s="108"/>
      <c r="N24" s="108"/>
      <c r="O24" s="116"/>
    </row>
    <row r="25" spans="1:18" ht="15.75">
      <c r="A25" s="99"/>
      <c r="B25" s="151"/>
      <c r="C25" s="142" t="s">
        <v>2</v>
      </c>
      <c r="D25" s="154">
        <f>IF(H3&gt;2,$H$3*D24,0)</f>
        <v>4286</v>
      </c>
      <c r="E25" s="152">
        <f>IF(H3&gt;2,$H$3*E24,0)</f>
        <v>4238</v>
      </c>
      <c r="F25" s="153">
        <f>IF(H3&gt;2,$H$3*F24,0)</f>
        <v>4386</v>
      </c>
      <c r="G25" s="144">
        <f>IF(H3&gt;2,$H$3*G24,0)</f>
        <v>4261</v>
      </c>
      <c r="H25" s="144">
        <f>IF(H3&gt;2,$H$3*H24,0)</f>
        <v>4261</v>
      </c>
      <c r="I25" s="119"/>
      <c r="J25" s="107"/>
      <c r="K25" s="108"/>
      <c r="L25" s="108"/>
      <c r="M25" s="108"/>
      <c r="N25" s="108"/>
      <c r="O25" s="116"/>
    </row>
    <row r="26" spans="1:18" ht="15.75">
      <c r="A26" s="99"/>
      <c r="B26" s="140" t="s">
        <v>14</v>
      </c>
      <c r="C26" s="145" t="s">
        <v>3</v>
      </c>
      <c r="D26" s="141">
        <v>38.31</v>
      </c>
      <c r="E26" s="141">
        <v>37.880000000000003</v>
      </c>
      <c r="F26" s="146">
        <v>39</v>
      </c>
      <c r="G26" s="146">
        <v>37.89</v>
      </c>
      <c r="H26" s="146">
        <v>37.89</v>
      </c>
      <c r="I26" s="119"/>
      <c r="J26" s="107"/>
      <c r="K26" s="108"/>
      <c r="L26" s="108"/>
      <c r="M26" s="108"/>
      <c r="N26" s="108"/>
      <c r="O26" s="116"/>
    </row>
    <row r="27" spans="1:18" ht="15.75">
      <c r="A27" s="99"/>
      <c r="B27" s="151"/>
      <c r="C27" s="142" t="s">
        <v>2</v>
      </c>
      <c r="D27" s="154">
        <f>IF(H4&gt;5,$H4*D26,0)</f>
        <v>229.86</v>
      </c>
      <c r="E27" s="152">
        <f>IF(H4&gt;5,E26*$H4,0)</f>
        <v>227.28000000000003</v>
      </c>
      <c r="F27" s="153">
        <f>IF(H4&gt;5,F26*$H4,0)</f>
        <v>234</v>
      </c>
      <c r="G27" s="144">
        <f>IF(H4&gt;5,G26*$H4,0)</f>
        <v>227.34</v>
      </c>
      <c r="H27" s="144">
        <f>IF(H4&gt;5,H26*$H4,0)</f>
        <v>227.34</v>
      </c>
      <c r="I27" s="119"/>
      <c r="J27" s="107"/>
      <c r="K27" s="108"/>
      <c r="L27" s="108"/>
      <c r="M27" s="108"/>
      <c r="N27" s="108"/>
      <c r="O27" s="116"/>
    </row>
    <row r="28" spans="1:18" ht="15.75">
      <c r="A28" s="99"/>
      <c r="B28" s="135" t="s">
        <v>102</v>
      </c>
      <c r="C28" s="136" t="s">
        <v>2</v>
      </c>
      <c r="D28" s="155">
        <f>+D25+D27</f>
        <v>4515.8599999999997</v>
      </c>
      <c r="E28" s="155">
        <f>+E25+E27</f>
        <v>4465.28</v>
      </c>
      <c r="F28" s="156">
        <f>+F25+F27</f>
        <v>4620</v>
      </c>
      <c r="G28" s="137">
        <f>+G25+G27</f>
        <v>4488.34</v>
      </c>
      <c r="H28" s="137">
        <f>+H25+H27</f>
        <v>4488.34</v>
      </c>
      <c r="I28" s="119"/>
      <c r="J28" s="107"/>
      <c r="K28" s="108"/>
      <c r="L28" s="108"/>
      <c r="M28" s="108"/>
      <c r="N28" s="108"/>
      <c r="O28" s="116"/>
    </row>
    <row r="29" spans="1:18" ht="18.75">
      <c r="A29" s="99"/>
      <c r="B29" s="321" t="s">
        <v>103</v>
      </c>
      <c r="C29" s="157" t="s">
        <v>271</v>
      </c>
      <c r="D29" s="158">
        <f>D21+D16+D23+D28</f>
        <v>9954.48</v>
      </c>
      <c r="E29" s="159">
        <f>+E16+E21+E23+E28</f>
        <v>9525.06</v>
      </c>
      <c r="F29" s="320">
        <f>+F16+F21+F23+F28</f>
        <v>12391.28</v>
      </c>
      <c r="G29" s="319">
        <f>+G16+G21+G23+G28</f>
        <v>12116.4</v>
      </c>
      <c r="H29" s="318">
        <f>+H16+H21+H23+H28</f>
        <v>12116.4</v>
      </c>
      <c r="I29" s="119"/>
      <c r="J29" s="107"/>
      <c r="K29" s="108"/>
      <c r="L29" s="108"/>
      <c r="M29" s="108"/>
      <c r="N29" s="108"/>
      <c r="O29" s="116"/>
    </row>
    <row r="30" spans="1:18" ht="18.75">
      <c r="A30" s="99"/>
      <c r="B30" s="322"/>
      <c r="C30" s="157" t="s">
        <v>326</v>
      </c>
      <c r="D30" s="158">
        <f>IF($C$10=0,0,D29/$C$10)</f>
        <v>452.4763636363636</v>
      </c>
      <c r="E30" s="159">
        <f>IF($C$10=0,0,E29/$C$10)</f>
        <v>432.95727272727271</v>
      </c>
      <c r="F30" s="160">
        <f>IF($C$10=0,0,F29/$C$10)</f>
        <v>563.24</v>
      </c>
      <c r="G30" s="158">
        <f>IF($C$10=0,0,G29/$C$10)</f>
        <v>550.74545454545455</v>
      </c>
      <c r="H30" s="158">
        <f>IF($C$10=0,0,H29/$C$10)</f>
        <v>550.74545454545455</v>
      </c>
      <c r="I30" s="119"/>
      <c r="J30" s="107"/>
      <c r="K30" s="108"/>
      <c r="L30" s="108"/>
      <c r="M30" s="108"/>
      <c r="N30" s="108"/>
      <c r="O30" s="116"/>
      <c r="P30" s="102"/>
      <c r="Q30" s="102"/>
      <c r="R30" s="102"/>
    </row>
    <row r="31" spans="1:18" ht="16.5" thickBot="1">
      <c r="A31" s="103"/>
      <c r="B31" s="161" t="s">
        <v>285</v>
      </c>
      <c r="C31" s="122"/>
      <c r="D31" s="162" t="s">
        <v>286</v>
      </c>
      <c r="E31" s="163"/>
      <c r="F31" s="163"/>
      <c r="G31" s="163"/>
      <c r="H31" s="164"/>
      <c r="I31" s="120"/>
      <c r="J31" s="121"/>
      <c r="K31" s="122"/>
      <c r="L31" s="122"/>
      <c r="M31" s="122"/>
      <c r="N31" s="122"/>
      <c r="O31" s="118"/>
      <c r="P31" s="102"/>
      <c r="Q31" s="102"/>
      <c r="R31" s="102"/>
    </row>
    <row r="32" spans="1:18" ht="16.5" thickTop="1">
      <c r="A32" s="123"/>
      <c r="B32" s="108"/>
      <c r="C32" s="108"/>
      <c r="D32" s="165"/>
      <c r="E32" s="166"/>
      <c r="F32" s="166"/>
      <c r="G32" s="166"/>
      <c r="H32" s="167"/>
      <c r="I32" s="123"/>
      <c r="J32" s="102"/>
      <c r="K32" s="102"/>
      <c r="L32" s="102"/>
      <c r="M32" s="102"/>
      <c r="N32" s="102"/>
      <c r="O32" s="102"/>
      <c r="P32" s="102"/>
      <c r="Q32" s="102"/>
      <c r="R32" s="102"/>
    </row>
    <row r="33" spans="1:9" ht="15.75">
      <c r="A33" s="14"/>
      <c r="B33" s="15"/>
      <c r="C33" s="15"/>
      <c r="D33" s="16"/>
      <c r="E33" s="17"/>
      <c r="F33" s="17"/>
      <c r="G33" s="17"/>
      <c r="H33" s="18"/>
      <c r="I33" s="14"/>
    </row>
    <row r="34" spans="1:9" ht="15.75">
      <c r="A34" s="14"/>
      <c r="B34" s="15"/>
      <c r="C34" s="15"/>
      <c r="D34" s="16"/>
      <c r="E34" s="16"/>
      <c r="F34" s="16"/>
      <c r="G34" s="16"/>
      <c r="H34" s="16"/>
      <c r="I34" s="14"/>
    </row>
    <row r="35" spans="1:9" ht="15.75">
      <c r="A35" s="14"/>
      <c r="B35" s="15"/>
      <c r="C35" s="15"/>
      <c r="D35" s="16"/>
      <c r="E35" s="16"/>
      <c r="F35" s="16"/>
      <c r="G35" s="16"/>
      <c r="H35" s="16"/>
      <c r="I35" s="14"/>
    </row>
    <row r="36" spans="1:9" ht="15.75">
      <c r="A36" s="14"/>
      <c r="B36" s="15"/>
      <c r="C36" s="15"/>
      <c r="D36" s="16"/>
      <c r="E36" s="16"/>
      <c r="F36" s="16"/>
      <c r="G36" s="16"/>
      <c r="H36" s="16"/>
      <c r="I36" s="14"/>
    </row>
    <row r="37" spans="1:9" ht="15.75">
      <c r="A37" s="14"/>
      <c r="B37" s="15"/>
      <c r="C37" s="15"/>
      <c r="D37" s="16"/>
      <c r="E37" s="16"/>
      <c r="F37" s="16"/>
      <c r="G37" s="16"/>
      <c r="H37" s="16"/>
      <c r="I37" s="14"/>
    </row>
    <row r="38" spans="1:9" ht="15.75">
      <c r="A38" s="14"/>
      <c r="B38" s="15"/>
      <c r="C38" s="15"/>
      <c r="D38" s="16"/>
      <c r="E38" s="17"/>
      <c r="F38" s="17"/>
      <c r="G38" s="17"/>
      <c r="H38" s="18"/>
      <c r="I38" s="14"/>
    </row>
    <row r="39" spans="1:9" ht="15.75">
      <c r="A39" s="14"/>
      <c r="B39" s="15"/>
      <c r="C39" s="15"/>
      <c r="D39" s="16"/>
      <c r="E39" s="17"/>
      <c r="F39" s="17"/>
      <c r="G39" s="17"/>
      <c r="H39" s="18"/>
      <c r="I39" s="14"/>
    </row>
    <row r="40" spans="1:9" ht="15.75">
      <c r="A40" s="14"/>
      <c r="B40" s="15"/>
      <c r="C40" s="15"/>
      <c r="D40" s="16"/>
      <c r="E40" s="17"/>
      <c r="F40" s="17"/>
      <c r="G40" s="17"/>
      <c r="H40" s="18"/>
      <c r="I40" s="14"/>
    </row>
    <row r="41" spans="1:9" ht="15.75">
      <c r="A41" s="14"/>
      <c r="B41" s="15"/>
      <c r="C41" s="15"/>
      <c r="D41" s="16"/>
      <c r="E41" s="17"/>
      <c r="F41" s="17"/>
      <c r="G41" s="17"/>
      <c r="H41" s="18"/>
      <c r="I41" s="14"/>
    </row>
    <row r="42" spans="1:9" ht="15.75">
      <c r="A42" s="14"/>
      <c r="B42" s="15"/>
      <c r="C42" s="15"/>
      <c r="D42" s="16"/>
      <c r="E42" s="17"/>
      <c r="F42" s="17"/>
      <c r="G42" s="17"/>
      <c r="H42" s="18"/>
      <c r="I42" s="14"/>
    </row>
    <row r="43" spans="1:9" ht="15.75">
      <c r="A43" s="14"/>
      <c r="B43" s="15"/>
      <c r="C43" s="15"/>
      <c r="D43" s="16"/>
      <c r="E43" s="17"/>
      <c r="F43" s="17"/>
      <c r="G43" s="17"/>
      <c r="H43" s="18"/>
      <c r="I43" s="14"/>
    </row>
    <row r="44" spans="1:9" ht="15.75">
      <c r="A44" s="14"/>
      <c r="B44" s="15"/>
      <c r="C44" s="15"/>
      <c r="D44" s="16"/>
      <c r="E44" s="17"/>
      <c r="F44" s="17"/>
      <c r="G44" s="17"/>
      <c r="H44" s="18"/>
      <c r="I44" s="14"/>
    </row>
    <row r="45" spans="1:9" ht="15.75">
      <c r="A45" s="14"/>
      <c r="B45" s="15"/>
      <c r="C45" s="15"/>
      <c r="D45" s="16"/>
      <c r="E45" s="17"/>
      <c r="F45" s="17"/>
      <c r="G45" s="17"/>
      <c r="H45" s="18"/>
      <c r="I45" s="14"/>
    </row>
    <row r="46" spans="1:9" ht="15.75">
      <c r="A46" s="14"/>
      <c r="B46" s="15"/>
      <c r="C46" s="15"/>
      <c r="D46" s="16"/>
      <c r="E46" s="17"/>
      <c r="F46" s="17"/>
      <c r="G46" s="17"/>
      <c r="H46" s="18"/>
      <c r="I46" s="14"/>
    </row>
    <row r="47" spans="1:9" ht="15.75">
      <c r="A47" s="14"/>
      <c r="B47" s="15"/>
      <c r="C47" s="15"/>
      <c r="D47" s="16"/>
      <c r="E47" s="17"/>
      <c r="F47" s="17"/>
      <c r="G47" s="17"/>
      <c r="H47" s="18"/>
      <c r="I47" s="14"/>
    </row>
    <row r="48" spans="1:9" ht="15.75">
      <c r="A48" s="14"/>
      <c r="B48" s="15"/>
      <c r="C48" s="15"/>
      <c r="D48" s="16"/>
      <c r="E48" s="17"/>
      <c r="F48" s="17"/>
      <c r="G48" s="17"/>
      <c r="H48" s="18"/>
      <c r="I48" s="14"/>
    </row>
    <row r="49" spans="1:9" ht="15.75">
      <c r="A49" s="14"/>
      <c r="B49" s="15"/>
      <c r="C49" s="15"/>
      <c r="D49" s="16"/>
      <c r="E49" s="17"/>
      <c r="F49" s="17"/>
      <c r="G49" s="17"/>
      <c r="H49" s="18"/>
      <c r="I49" s="14"/>
    </row>
    <row r="50" spans="1:9" ht="15.75">
      <c r="A50" s="14"/>
      <c r="B50" s="15"/>
      <c r="C50" s="15"/>
      <c r="D50" s="16"/>
      <c r="E50" s="17"/>
      <c r="F50" s="17"/>
      <c r="G50" s="17"/>
      <c r="H50" s="18"/>
      <c r="I50" s="14"/>
    </row>
    <row r="51" spans="1:9" ht="15.75">
      <c r="A51" s="14"/>
      <c r="B51" s="15"/>
      <c r="C51" s="15"/>
      <c r="D51" s="16"/>
      <c r="E51" s="17"/>
      <c r="F51" s="17"/>
      <c r="G51" s="17"/>
      <c r="H51" s="18"/>
      <c r="I51" s="14"/>
    </row>
    <row r="52" spans="1:9" ht="15.75">
      <c r="A52" s="14"/>
      <c r="B52" s="15"/>
      <c r="C52" s="15"/>
      <c r="D52" s="16"/>
      <c r="E52" s="17"/>
      <c r="F52" s="17"/>
      <c r="G52" s="17"/>
      <c r="H52" s="18"/>
      <c r="I52" s="14"/>
    </row>
    <row r="53" spans="1:9" ht="15.75">
      <c r="A53" s="14"/>
      <c r="B53" s="15"/>
      <c r="C53" s="15"/>
      <c r="D53" s="16"/>
      <c r="E53" s="17"/>
      <c r="F53" s="17"/>
      <c r="G53" s="17"/>
      <c r="H53" s="18"/>
      <c r="I53" s="14"/>
    </row>
    <row r="54" spans="1:9" ht="15.75">
      <c r="A54" s="14"/>
      <c r="B54" s="15"/>
      <c r="C54" s="15"/>
      <c r="D54" s="16"/>
      <c r="E54" s="17"/>
      <c r="F54" s="17"/>
      <c r="G54" s="17"/>
      <c r="H54" s="18"/>
      <c r="I54" s="14"/>
    </row>
    <row r="55" spans="1:9" ht="15.75">
      <c r="A55" s="14"/>
      <c r="B55" s="15"/>
      <c r="C55" s="15"/>
      <c r="D55" s="16"/>
      <c r="E55" s="17"/>
      <c r="F55" s="17"/>
      <c r="G55" s="17"/>
      <c r="H55" s="18"/>
      <c r="I55" s="14"/>
    </row>
    <row r="56" spans="1:9" ht="15.75">
      <c r="A56" s="14"/>
      <c r="B56" s="15"/>
      <c r="C56" s="15"/>
      <c r="D56" s="16"/>
      <c r="E56" s="17"/>
      <c r="F56" s="17"/>
      <c r="G56" s="17"/>
      <c r="H56" s="18"/>
      <c r="I56" s="14"/>
    </row>
    <row r="57" spans="1:9" ht="15.75">
      <c r="A57" s="14"/>
      <c r="B57" s="15"/>
      <c r="C57" s="15"/>
      <c r="D57" s="16"/>
      <c r="E57" s="17"/>
      <c r="F57" s="17"/>
      <c r="G57" s="17"/>
      <c r="H57" s="18"/>
      <c r="I57" s="14"/>
    </row>
    <row r="58" spans="1:9" ht="15.75">
      <c r="A58" s="14"/>
      <c r="B58" s="15"/>
      <c r="C58" s="15"/>
      <c r="D58" s="16"/>
      <c r="E58" s="17"/>
      <c r="F58" s="17"/>
      <c r="G58" s="17"/>
      <c r="H58" s="18"/>
      <c r="I58" s="14"/>
    </row>
    <row r="59" spans="1:9" ht="15.75">
      <c r="A59" s="14"/>
      <c r="B59" s="15"/>
      <c r="C59" s="15"/>
      <c r="D59" s="16"/>
      <c r="E59" s="17"/>
      <c r="F59" s="17"/>
      <c r="G59" s="17"/>
      <c r="H59" s="18"/>
      <c r="I59" s="14"/>
    </row>
    <row r="60" spans="1:9" ht="15.75">
      <c r="A60" s="14"/>
      <c r="B60" s="15"/>
      <c r="C60" s="15"/>
      <c r="D60" s="16"/>
      <c r="E60" s="17"/>
      <c r="F60" s="17"/>
      <c r="G60" s="17"/>
      <c r="H60" s="18"/>
      <c r="I60" s="14"/>
    </row>
    <row r="61" spans="1:9" ht="15.75">
      <c r="A61" s="14"/>
      <c r="B61" s="15"/>
      <c r="C61" s="15"/>
      <c r="D61" s="16"/>
      <c r="E61" s="17"/>
      <c r="F61" s="17"/>
      <c r="G61" s="17"/>
      <c r="H61" s="18"/>
      <c r="I61" s="14"/>
    </row>
    <row r="62" spans="1:9" ht="15.75">
      <c r="A62" s="14"/>
      <c r="B62" s="15"/>
      <c r="C62" s="15"/>
      <c r="D62" s="16"/>
      <c r="E62" s="17"/>
      <c r="F62" s="17"/>
      <c r="G62" s="17"/>
      <c r="H62" s="18"/>
      <c r="I62" s="14"/>
    </row>
    <row r="63" spans="1:9" ht="15.75">
      <c r="A63" s="14"/>
      <c r="B63" s="15"/>
      <c r="C63" s="15"/>
      <c r="D63" s="16"/>
      <c r="E63" s="17"/>
      <c r="F63" s="17"/>
      <c r="G63" s="17"/>
      <c r="H63" s="18"/>
      <c r="I63" s="14"/>
    </row>
    <row r="64" spans="1:9" ht="15.75">
      <c r="A64" s="14"/>
      <c r="B64" s="15"/>
      <c r="C64" s="15"/>
      <c r="D64" s="16"/>
      <c r="E64" s="17"/>
      <c r="F64" s="17"/>
      <c r="G64" s="17"/>
      <c r="H64" s="18"/>
      <c r="I64" s="14"/>
    </row>
    <row r="65" spans="1:9" ht="15.75">
      <c r="A65" s="14"/>
      <c r="B65" s="15"/>
      <c r="C65" s="15"/>
      <c r="D65" s="16"/>
      <c r="E65" s="17"/>
      <c r="F65" s="17"/>
      <c r="G65" s="17"/>
      <c r="H65" s="18"/>
      <c r="I65" s="14"/>
    </row>
    <row r="66" spans="1:9" ht="15.75">
      <c r="A66" s="14"/>
      <c r="B66" s="15"/>
      <c r="C66" s="15"/>
      <c r="D66" s="16"/>
      <c r="E66" s="17"/>
      <c r="F66" s="17"/>
      <c r="G66" s="17"/>
      <c r="H66" s="18"/>
      <c r="I66" s="14"/>
    </row>
    <row r="67" spans="1:9" ht="15.75">
      <c r="A67" s="14"/>
      <c r="B67" s="15"/>
      <c r="C67" s="15"/>
      <c r="D67" s="16"/>
      <c r="E67" s="17"/>
      <c r="F67" s="17"/>
      <c r="G67" s="17"/>
      <c r="H67" s="18"/>
      <c r="I67" s="14"/>
    </row>
    <row r="68" spans="1:9" ht="15.75">
      <c r="A68" s="14"/>
      <c r="B68" s="15"/>
      <c r="C68" s="15"/>
      <c r="D68" s="16"/>
      <c r="E68" s="17"/>
      <c r="F68" s="17"/>
      <c r="G68" s="17"/>
      <c r="H68" s="18"/>
      <c r="I68" s="14"/>
    </row>
    <row r="69" spans="1:9" ht="15.75">
      <c r="A69" s="14"/>
      <c r="B69" s="15"/>
      <c r="C69" s="15"/>
      <c r="D69" s="16"/>
      <c r="E69" s="17"/>
      <c r="F69" s="17"/>
      <c r="G69" s="17"/>
      <c r="H69" s="18"/>
      <c r="I69" s="14"/>
    </row>
    <row r="70" spans="1:9" ht="15.75">
      <c r="A70" s="14"/>
      <c r="B70" s="15"/>
      <c r="C70" s="15"/>
      <c r="D70" s="16"/>
      <c r="E70" s="17"/>
      <c r="F70" s="17"/>
      <c r="G70" s="17"/>
      <c r="H70" s="18"/>
      <c r="I70" s="14"/>
    </row>
    <row r="71" spans="1:9" ht="15.75">
      <c r="A71" s="14"/>
      <c r="B71" s="15"/>
      <c r="C71" s="15"/>
      <c r="D71" s="16"/>
      <c r="E71" s="17"/>
      <c r="F71" s="17"/>
      <c r="G71" s="17"/>
      <c r="H71" s="18"/>
      <c r="I71" s="14"/>
    </row>
    <row r="72" spans="1:9" ht="15.75">
      <c r="A72" s="14"/>
      <c r="B72" s="15"/>
      <c r="C72" s="15"/>
      <c r="D72" s="16"/>
      <c r="E72" s="17"/>
      <c r="F72" s="17"/>
      <c r="G72" s="17"/>
      <c r="H72" s="18"/>
      <c r="I72" s="14"/>
    </row>
    <row r="73" spans="1:9" ht="15.75">
      <c r="A73" s="14"/>
      <c r="B73" s="15"/>
      <c r="C73" s="15"/>
      <c r="D73" s="16"/>
      <c r="E73" s="17"/>
      <c r="F73" s="17"/>
      <c r="G73" s="17"/>
      <c r="H73" s="18"/>
      <c r="I73" s="14"/>
    </row>
    <row r="74" spans="1:9" ht="15.75">
      <c r="A74" s="14"/>
      <c r="B74" s="15"/>
      <c r="C74" s="15"/>
      <c r="D74" s="16"/>
      <c r="E74" s="17"/>
      <c r="F74" s="17"/>
      <c r="G74" s="17"/>
      <c r="H74" s="18"/>
      <c r="I74" s="14"/>
    </row>
    <row r="75" spans="1:9" ht="15.75">
      <c r="A75" s="14"/>
      <c r="B75" s="15"/>
      <c r="C75" s="15"/>
      <c r="D75" s="16"/>
      <c r="E75" s="17"/>
      <c r="F75" s="17"/>
      <c r="G75" s="17"/>
      <c r="H75" s="18"/>
      <c r="I75" s="14"/>
    </row>
    <row r="76" spans="1:9" ht="15.75">
      <c r="A76" s="14"/>
      <c r="B76" s="15"/>
      <c r="C76" s="15"/>
      <c r="D76" s="16"/>
      <c r="E76" s="17"/>
      <c r="F76" s="17"/>
      <c r="G76" s="17"/>
      <c r="H76" s="18"/>
      <c r="I76" s="14"/>
    </row>
    <row r="77" spans="1:9" ht="15.75">
      <c r="A77" s="14"/>
      <c r="B77" s="15"/>
      <c r="C77" s="15"/>
      <c r="D77" s="16"/>
      <c r="E77" s="17"/>
      <c r="F77" s="17"/>
      <c r="G77" s="17"/>
      <c r="H77" s="18"/>
      <c r="I77" s="14"/>
    </row>
    <row r="78" spans="1:9" ht="15.75">
      <c r="A78" s="14"/>
      <c r="B78" s="15"/>
      <c r="C78" s="15"/>
      <c r="D78" s="16"/>
      <c r="E78" s="17"/>
      <c r="F78" s="17"/>
      <c r="G78" s="17"/>
      <c r="H78" s="18"/>
      <c r="I78" s="14"/>
    </row>
    <row r="79" spans="1:9" ht="15.75">
      <c r="A79" s="14"/>
      <c r="B79" s="15"/>
      <c r="C79" s="15"/>
      <c r="D79" s="16"/>
      <c r="E79" s="17"/>
      <c r="F79" s="17"/>
      <c r="G79" s="17"/>
      <c r="H79" s="18"/>
      <c r="I79" s="14"/>
    </row>
    <row r="80" spans="1:9" ht="15.75">
      <c r="A80" s="14"/>
      <c r="B80" s="15"/>
      <c r="C80" s="15"/>
      <c r="D80" s="16"/>
      <c r="E80" s="17"/>
      <c r="F80" s="17"/>
      <c r="G80" s="17"/>
      <c r="H80" s="18"/>
      <c r="I80" s="14"/>
    </row>
    <row r="81" spans="1:16" ht="15.75">
      <c r="A81" s="14"/>
      <c r="B81" s="15"/>
      <c r="C81" s="15"/>
      <c r="D81" s="16"/>
      <c r="E81" s="17"/>
      <c r="F81" s="17"/>
      <c r="G81" s="17"/>
      <c r="H81" s="18"/>
      <c r="I81" s="14"/>
    </row>
    <row r="82" spans="1:16" ht="15.75">
      <c r="A82" s="14"/>
      <c r="B82" s="15"/>
      <c r="C82" s="15"/>
      <c r="D82" s="16"/>
      <c r="E82" s="17"/>
      <c r="F82" s="17"/>
      <c r="G82" s="17"/>
      <c r="H82" s="18"/>
      <c r="I82" s="14"/>
    </row>
    <row r="83" spans="1:16" ht="15.75">
      <c r="A83" s="14"/>
      <c r="B83" s="15"/>
      <c r="C83" s="15"/>
      <c r="D83" s="16"/>
      <c r="E83" s="17"/>
      <c r="F83" s="17"/>
      <c r="G83" s="17"/>
      <c r="H83" s="18"/>
      <c r="I83" s="14"/>
    </row>
    <row r="84" spans="1:16" ht="15.75">
      <c r="A84" s="14"/>
      <c r="B84" s="15"/>
      <c r="C84" s="15"/>
      <c r="D84" s="16"/>
      <c r="E84" s="17"/>
      <c r="F84" s="17"/>
      <c r="G84" s="17"/>
      <c r="H84" s="18"/>
      <c r="I84" s="14"/>
    </row>
    <row r="85" spans="1:16" ht="15.75">
      <c r="A85" s="14"/>
      <c r="B85" s="15"/>
      <c r="C85" s="15"/>
      <c r="D85" s="16"/>
      <c r="E85" s="17"/>
      <c r="F85" s="17"/>
      <c r="G85" s="17"/>
      <c r="H85" s="18"/>
      <c r="I85" s="14"/>
    </row>
    <row r="86" spans="1:16" ht="15.75">
      <c r="A86" s="14"/>
      <c r="B86" s="15"/>
      <c r="C86" s="15"/>
      <c r="D86" s="16"/>
      <c r="E86" s="17"/>
      <c r="F86" s="17"/>
      <c r="G86" s="17"/>
      <c r="H86" s="18"/>
      <c r="I86" s="14"/>
    </row>
    <row r="87" spans="1:16" ht="15.75">
      <c r="A87" s="14"/>
      <c r="B87" s="15"/>
      <c r="C87" s="15"/>
      <c r="D87" s="16"/>
      <c r="E87" s="17"/>
      <c r="F87" s="17"/>
      <c r="G87" s="17"/>
      <c r="H87" s="18"/>
      <c r="I87" s="14"/>
    </row>
    <row r="88" spans="1:16" ht="15.75">
      <c r="A88" s="14"/>
      <c r="B88" s="15"/>
      <c r="C88" s="15"/>
      <c r="D88" s="16"/>
      <c r="E88" s="17"/>
      <c r="F88" s="17"/>
      <c r="G88" s="17"/>
      <c r="H88" s="18"/>
      <c r="I88" s="14"/>
    </row>
    <row r="89" spans="1:16" ht="15.75">
      <c r="A89" s="14"/>
      <c r="B89" s="15"/>
      <c r="C89" s="15"/>
      <c r="D89" s="16"/>
      <c r="E89" s="17"/>
      <c r="F89" s="17"/>
      <c r="G89" s="17"/>
      <c r="H89" s="18"/>
      <c r="I89" s="14"/>
    </row>
    <row r="90" spans="1:16">
      <c r="L90" s="12">
        <f>D14</f>
        <v>2023</v>
      </c>
      <c r="M90" s="12">
        <f>E14</f>
        <v>2024</v>
      </c>
      <c r="N90" s="12">
        <f>F14</f>
        <v>2025</v>
      </c>
      <c r="O90" s="12">
        <f>G14</f>
        <v>2026</v>
      </c>
      <c r="P90" s="12">
        <f>H14</f>
        <v>2027</v>
      </c>
    </row>
    <row r="91" spans="1:16">
      <c r="K91" s="12" t="s">
        <v>45</v>
      </c>
      <c r="L91" s="19">
        <f>D16</f>
        <v>3760.46</v>
      </c>
      <c r="M91" s="19">
        <f>E16</f>
        <v>3467.8599999999997</v>
      </c>
      <c r="N91" s="19">
        <f>F16</f>
        <v>3343.34</v>
      </c>
      <c r="O91" s="19">
        <f>G16</f>
        <v>3242.3599999999997</v>
      </c>
      <c r="P91" s="19">
        <f>H16</f>
        <v>3242.3599999999997</v>
      </c>
    </row>
    <row r="92" spans="1:16">
      <c r="K92" s="12" t="str">
        <f>B21</f>
        <v>Umverteilungseinkommensstützung</v>
      </c>
      <c r="L92" s="19">
        <f>D21</f>
        <v>1678.16</v>
      </c>
      <c r="M92" s="19">
        <f>E21</f>
        <v>1591.92</v>
      </c>
      <c r="N92" s="19">
        <f>F21</f>
        <v>1479.0600000000002</v>
      </c>
      <c r="O92" s="19">
        <f>G21</f>
        <v>1436.8200000000002</v>
      </c>
      <c r="P92" s="19">
        <f>H21</f>
        <v>1436.8200000000002</v>
      </c>
    </row>
    <row r="93" spans="1:16">
      <c r="K93" s="12" t="str">
        <f>B22</f>
        <v>Junglandwirte-Prämie</v>
      </c>
      <c r="L93" s="19">
        <f>D23</f>
        <v>0</v>
      </c>
      <c r="M93" s="19">
        <f>E23</f>
        <v>0</v>
      </c>
      <c r="N93" s="19">
        <f>F23</f>
        <v>2948.8799999999997</v>
      </c>
      <c r="O93" s="19">
        <f>G23</f>
        <v>2948.8799999999997</v>
      </c>
      <c r="P93" s="19">
        <f>H23</f>
        <v>2948.8799999999997</v>
      </c>
    </row>
    <row r="94" spans="1:16">
      <c r="K94" s="12" t="str">
        <f>B28</f>
        <v>gekoppelte Einkommensstützung</v>
      </c>
      <c r="L94" s="12">
        <f>D28</f>
        <v>4515.8599999999997</v>
      </c>
      <c r="M94" s="12">
        <f>E28</f>
        <v>4465.28</v>
      </c>
      <c r="N94" s="12">
        <f>F28</f>
        <v>4620</v>
      </c>
      <c r="O94" s="12">
        <f>G28</f>
        <v>4488.34</v>
      </c>
      <c r="P94" s="12">
        <f>H28</f>
        <v>4488.34</v>
      </c>
    </row>
    <row r="95" spans="1:16">
      <c r="K95" s="12" t="s">
        <v>47</v>
      </c>
      <c r="L95" s="19">
        <f>D29</f>
        <v>9954.48</v>
      </c>
      <c r="M95" s="19">
        <f>SUM(M91:M94)-$N$11</f>
        <v>9025.06</v>
      </c>
      <c r="N95" s="19">
        <f>SUM(N91:N94)-$N$11</f>
        <v>11891.28</v>
      </c>
      <c r="O95" s="19">
        <f>SUM(O91:O94)-$N$11</f>
        <v>11616.4</v>
      </c>
      <c r="P95" s="19">
        <f>SUM(P91:P94)-$N$11</f>
        <v>11616.4</v>
      </c>
    </row>
  </sheetData>
  <sheetProtection algorithmName="SHA-512" hashValue="H15AnPF3UM+l3Ffy+NvCYovY104Sh9QDisglp+bRiXq8CNIo29Uqqf73B2AiF+tKtcaBq7Iw3wt9AoLzxNqPJg==" saltValue="o/BbXdvC6qtiQGJy5o+Ckg==" spinCount="100000" sheet="1" objects="1" scenarios="1"/>
  <mergeCells count="2">
    <mergeCell ref="B29:B30"/>
    <mergeCell ref="E10:G11"/>
  </mergeCells>
  <dataValidations count="3">
    <dataValidation type="whole" allowBlank="1" showInputMessage="1" showErrorMessage="1" error="Bitte nur ganze Zahlen zwischen 0 und 5 eingeben." sqref="H9:H10" xr:uid="{5BE0DE9E-921A-497A-A4BD-19CBB0825769}">
      <formula1>0</formula1>
      <formula2>5</formula2>
    </dataValidation>
    <dataValidation type="whole" allowBlank="1" showInputMessage="1" showErrorMessage="1" prompt="4-stellige Jahreszahl eingeben (max. 2026)!" sqref="H7" xr:uid="{00872FE7-C5DE-4E95-AD0A-AFE0FF583F56}">
      <formula1>0</formula1>
      <formula2>2026</formula2>
    </dataValidation>
    <dataValidation allowBlank="1" showInputMessage="1" showErrorMessage="1" prompt="Siehe Hilfe 2" sqref="H3" xr:uid="{717826B9-DDCF-4C9F-AAF2-101D529494C5}"/>
  </dataValidations>
  <pageMargins left="0.7" right="0.7" top="0.78740157499999996" bottom="0.78740157499999996" header="0.3" footer="0.3"/>
  <pageSetup paperSize="9" scale="58" orientation="landscape" r:id="rId1"/>
  <drawing r:id="rId2"/>
  <legacyDrawing r:id="rId3"/>
  <extLst>
    <ext xmlns:x14="http://schemas.microsoft.com/office/spreadsheetml/2009/9/main" uri="{CCE6A557-97BC-4b89-ADB6-D9C93CAAB3DF}">
      <x14:dataValidations xmlns:xm="http://schemas.microsoft.com/office/excel/2006/main" count="1">
        <x14:dataValidation type="list" operator="lessThanOrEqual" allowBlank="1" showInputMessage="1" showErrorMessage="1" error="Nur Jahre zwischen 2021 und 2026 möglich!" xr:uid="{B30A6E1B-2244-4558-A3EE-D5713421DC1D}">
          <x14:formula1>
            <xm:f>Parameter!$B$1:$B$2</xm:f>
          </x14:formula1>
          <xm:sqref>H8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3D2B-4858-4401-92F7-8A44C2199869}">
  <sheetPr codeName="Tabelle5">
    <tabColor rgb="FF00B050"/>
    <pageSetUpPr fitToPage="1"/>
  </sheetPr>
  <dimension ref="A1:N63"/>
  <sheetViews>
    <sheetView showGridLines="0" showRowColHeaders="0" zoomScale="90" zoomScaleNormal="90" workbookViewId="0">
      <selection activeCell="C5" sqref="C5"/>
    </sheetView>
  </sheetViews>
  <sheetFormatPr baseColWidth="10" defaultRowHeight="15"/>
  <cols>
    <col min="1" max="1" width="1.42578125" customWidth="1"/>
    <col min="2" max="2" width="6.140625" customWidth="1"/>
    <col min="3" max="3" width="40.7109375" customWidth="1"/>
    <col min="5" max="5" width="7.28515625" customWidth="1"/>
    <col min="7" max="7" width="4.7109375" customWidth="1"/>
    <col min="8" max="8" width="12" customWidth="1"/>
    <col min="9" max="9" width="12.7109375" bestFit="1" customWidth="1"/>
    <col min="12" max="12" width="1.42578125" customWidth="1"/>
    <col min="13" max="13" width="98" customWidth="1"/>
  </cols>
  <sheetData>
    <row r="1" spans="1:14" ht="21.6" customHeight="1" thickTop="1">
      <c r="A1" s="179"/>
      <c r="B1" s="180"/>
      <c r="C1" s="180"/>
      <c r="D1" s="200"/>
      <c r="E1" s="201"/>
      <c r="F1" s="202"/>
      <c r="G1" s="180"/>
      <c r="H1" s="180"/>
      <c r="I1" s="180"/>
      <c r="J1" s="180"/>
      <c r="K1" s="180"/>
      <c r="L1" s="203"/>
      <c r="M1" s="204"/>
    </row>
    <row r="2" spans="1:14" ht="18.75">
      <c r="A2" s="181"/>
      <c r="B2" s="182" t="s">
        <v>210</v>
      </c>
      <c r="C2" s="183"/>
      <c r="D2" s="205"/>
      <c r="E2" s="205"/>
      <c r="F2" s="206"/>
      <c r="G2" s="207"/>
      <c r="H2" s="328" t="s">
        <v>287</v>
      </c>
      <c r="I2" s="329"/>
      <c r="J2" s="329"/>
      <c r="K2" s="329"/>
      <c r="L2" s="208"/>
      <c r="M2" s="209"/>
    </row>
    <row r="3" spans="1:14" ht="15.75">
      <c r="A3" s="181"/>
      <c r="B3" s="184"/>
      <c r="C3" s="185"/>
      <c r="D3" s="210"/>
      <c r="E3" s="210"/>
      <c r="F3" s="210"/>
      <c r="G3" s="211"/>
      <c r="H3" s="212" t="s">
        <v>16</v>
      </c>
      <c r="I3" s="212" t="s">
        <v>91</v>
      </c>
      <c r="J3" s="212" t="s">
        <v>66</v>
      </c>
      <c r="K3" s="212" t="s">
        <v>66</v>
      </c>
      <c r="L3" s="213"/>
      <c r="M3" s="209"/>
      <c r="N3" s="82"/>
    </row>
    <row r="4" spans="1:14" ht="15.75" customHeight="1">
      <c r="A4" s="181"/>
      <c r="B4" s="333" t="s">
        <v>300</v>
      </c>
      <c r="C4" s="186"/>
      <c r="D4" s="214"/>
      <c r="E4" s="194"/>
      <c r="F4" s="215"/>
      <c r="G4" s="216"/>
      <c r="H4" s="330" t="s">
        <v>4</v>
      </c>
      <c r="I4" s="331"/>
      <c r="J4" s="332"/>
      <c r="K4" s="217" t="s">
        <v>209</v>
      </c>
      <c r="L4" s="213"/>
      <c r="M4" s="209"/>
      <c r="N4" s="82"/>
    </row>
    <row r="5" spans="1:14" ht="21" customHeight="1">
      <c r="A5" s="181"/>
      <c r="B5" s="333"/>
      <c r="C5" s="187" t="s">
        <v>322</v>
      </c>
      <c r="D5" s="219">
        <v>10</v>
      </c>
      <c r="E5" s="194" t="s">
        <v>79</v>
      </c>
      <c r="F5" s="67">
        <f>D5*Direktzahlungen!C3/100</f>
        <v>1.2</v>
      </c>
      <c r="G5" s="194" t="s">
        <v>36</v>
      </c>
      <c r="H5" s="30">
        <f>RE_ÖR1!Q6</f>
        <v>1133.3333333333335</v>
      </c>
      <c r="I5" s="227">
        <v>0</v>
      </c>
      <c r="J5" s="32">
        <f>H5-I5</f>
        <v>1133.3333333333335</v>
      </c>
      <c r="K5" s="32">
        <f t="shared" ref="K5:K16" si="0">(H5-I5)*F5</f>
        <v>1360.0000000000002</v>
      </c>
      <c r="L5" s="213"/>
      <c r="M5" s="209"/>
      <c r="N5" s="82"/>
    </row>
    <row r="6" spans="1:14" ht="21" customHeight="1">
      <c r="A6" s="181"/>
      <c r="B6" s="333"/>
      <c r="C6" s="188" t="s">
        <v>243</v>
      </c>
      <c r="D6" s="219">
        <v>2</v>
      </c>
      <c r="E6" s="194" t="s">
        <v>36</v>
      </c>
      <c r="F6" s="67">
        <f>IF(D6&lt;0.1,0,MIN(D6,F5))</f>
        <v>1.2</v>
      </c>
      <c r="G6" s="194" t="s">
        <v>36</v>
      </c>
      <c r="H6" s="30">
        <v>200</v>
      </c>
      <c r="I6" s="227">
        <v>0</v>
      </c>
      <c r="J6" s="32">
        <f t="shared" ref="J6:J16" si="1">H6-I6</f>
        <v>200</v>
      </c>
      <c r="K6" s="32">
        <f t="shared" si="0"/>
        <v>240</v>
      </c>
      <c r="L6" s="213"/>
      <c r="M6" s="209"/>
      <c r="N6" s="82"/>
    </row>
    <row r="7" spans="1:14" ht="21" customHeight="1">
      <c r="A7" s="181"/>
      <c r="B7" s="333"/>
      <c r="C7" s="188" t="s">
        <v>74</v>
      </c>
      <c r="D7" s="219">
        <v>0</v>
      </c>
      <c r="E7" s="194" t="s">
        <v>36</v>
      </c>
      <c r="F7" s="67">
        <f>MIN(D7,Direktzahlungen!C9)</f>
        <v>0</v>
      </c>
      <c r="G7" s="194" t="s">
        <v>36</v>
      </c>
      <c r="H7" s="30">
        <v>200</v>
      </c>
      <c r="I7" s="227">
        <v>0</v>
      </c>
      <c r="J7" s="32">
        <f t="shared" si="1"/>
        <v>200</v>
      </c>
      <c r="K7" s="32">
        <f t="shared" si="0"/>
        <v>0</v>
      </c>
      <c r="L7" s="213"/>
      <c r="M7" s="209"/>
      <c r="N7" s="82"/>
    </row>
    <row r="8" spans="1:14" ht="21" customHeight="1">
      <c r="A8" s="181"/>
      <c r="B8" s="334"/>
      <c r="C8" s="189" t="s">
        <v>323</v>
      </c>
      <c r="D8" s="219">
        <v>10</v>
      </c>
      <c r="E8" s="195" t="s">
        <v>80</v>
      </c>
      <c r="F8" s="67">
        <f>D8*Direktzahlungen!C8/100</f>
        <v>1</v>
      </c>
      <c r="G8" s="195" t="s">
        <v>36</v>
      </c>
      <c r="H8" s="30">
        <f>RE_ÖR1!Q15</f>
        <v>900</v>
      </c>
      <c r="I8" s="227">
        <v>0</v>
      </c>
      <c r="J8" s="32">
        <f t="shared" si="1"/>
        <v>900</v>
      </c>
      <c r="K8" s="32">
        <f t="shared" si="0"/>
        <v>900</v>
      </c>
      <c r="L8" s="213"/>
      <c r="M8" s="209"/>
      <c r="N8" s="82"/>
    </row>
    <row r="9" spans="1:14" ht="21" customHeight="1">
      <c r="A9" s="181"/>
      <c r="B9" s="190" t="s">
        <v>8</v>
      </c>
      <c r="C9" s="191"/>
      <c r="D9" s="219" t="s">
        <v>68</v>
      </c>
      <c r="E9" s="192"/>
      <c r="F9" s="67">
        <f>IF(D9="nein",0,Direktzahlungen!C3)</f>
        <v>12</v>
      </c>
      <c r="G9" s="192" t="s">
        <v>36</v>
      </c>
      <c r="H9" s="30">
        <v>60</v>
      </c>
      <c r="I9" s="227">
        <v>0</v>
      </c>
      <c r="J9" s="32">
        <f t="shared" si="1"/>
        <v>60</v>
      </c>
      <c r="K9" s="32">
        <f t="shared" si="0"/>
        <v>720</v>
      </c>
      <c r="L9" s="213"/>
      <c r="M9" s="209"/>
      <c r="N9" s="82"/>
    </row>
    <row r="10" spans="1:14" ht="21" customHeight="1">
      <c r="A10" s="181"/>
      <c r="B10" s="190" t="s">
        <v>9</v>
      </c>
      <c r="C10" s="192"/>
      <c r="D10" s="219">
        <v>2</v>
      </c>
      <c r="E10" s="192" t="s">
        <v>36</v>
      </c>
      <c r="F10" s="67">
        <f>MIN(D10,Direktzahlungen!C3+Direktzahlungen!C8)</f>
        <v>2</v>
      </c>
      <c r="G10" s="192" t="s">
        <v>36</v>
      </c>
      <c r="H10" s="30">
        <v>200</v>
      </c>
      <c r="I10" s="227">
        <v>0</v>
      </c>
      <c r="J10" s="32">
        <f t="shared" si="1"/>
        <v>200</v>
      </c>
      <c r="K10" s="32">
        <f t="shared" si="0"/>
        <v>400</v>
      </c>
      <c r="L10" s="213"/>
      <c r="M10" s="209"/>
      <c r="N10" s="82"/>
    </row>
    <row r="11" spans="1:14" ht="21" customHeight="1">
      <c r="A11" s="181"/>
      <c r="B11" s="190" t="s">
        <v>10</v>
      </c>
      <c r="C11" s="191"/>
      <c r="D11" s="219" t="s">
        <v>69</v>
      </c>
      <c r="E11" s="192"/>
      <c r="F11" s="67">
        <f>IF(D11="nein",0,Direktzahlungen!C8)</f>
        <v>0</v>
      </c>
      <c r="G11" s="192" t="s">
        <v>36</v>
      </c>
      <c r="H11" s="30">
        <v>100</v>
      </c>
      <c r="I11" s="227">
        <v>0</v>
      </c>
      <c r="J11" s="32">
        <f t="shared" si="1"/>
        <v>100</v>
      </c>
      <c r="K11" s="32">
        <f t="shared" si="0"/>
        <v>0</v>
      </c>
      <c r="L11" s="213"/>
      <c r="M11" s="209"/>
      <c r="N11" s="82"/>
    </row>
    <row r="12" spans="1:14" ht="21" customHeight="1">
      <c r="A12" s="181"/>
      <c r="B12" s="190" t="s">
        <v>12</v>
      </c>
      <c r="C12" s="191"/>
      <c r="D12" s="219">
        <v>5</v>
      </c>
      <c r="E12" s="192" t="s">
        <v>36</v>
      </c>
      <c r="F12" s="67">
        <f>MIN(D12,Direktzahlungen!C8)</f>
        <v>5</v>
      </c>
      <c r="G12" s="192" t="s">
        <v>36</v>
      </c>
      <c r="H12" s="30">
        <v>240</v>
      </c>
      <c r="I12" s="227">
        <v>0</v>
      </c>
      <c r="J12" s="32">
        <f t="shared" si="1"/>
        <v>240</v>
      </c>
      <c r="K12" s="32">
        <f t="shared" si="0"/>
        <v>1200</v>
      </c>
      <c r="L12" s="213"/>
      <c r="M12" s="209"/>
      <c r="N12" s="82"/>
    </row>
    <row r="13" spans="1:14" ht="21" customHeight="1">
      <c r="A13" s="181"/>
      <c r="B13" s="325" t="s">
        <v>75</v>
      </c>
      <c r="C13" s="193" t="s">
        <v>76</v>
      </c>
      <c r="D13" s="219">
        <v>0</v>
      </c>
      <c r="E13" s="193" t="s">
        <v>36</v>
      </c>
      <c r="F13" s="67">
        <f>IF(Direktzahlungen!H8="ja",0,MIN(D13,Direktzahlungen!C3-Direktzahlungen!C5-MAX((Direktzahlungen!L9-F5),Direktzahlungen!C7)))</f>
        <v>0</v>
      </c>
      <c r="G13" s="193" t="s">
        <v>36</v>
      </c>
      <c r="H13" s="30">
        <v>150</v>
      </c>
      <c r="I13" s="227">
        <v>0</v>
      </c>
      <c r="J13" s="32">
        <f t="shared" si="1"/>
        <v>150</v>
      </c>
      <c r="K13" s="32">
        <f t="shared" si="0"/>
        <v>0</v>
      </c>
      <c r="L13" s="213"/>
      <c r="M13" s="209"/>
      <c r="N13" s="82"/>
    </row>
    <row r="14" spans="1:14" ht="21" customHeight="1">
      <c r="A14" s="181"/>
      <c r="B14" s="326"/>
      <c r="C14" s="194" t="s">
        <v>77</v>
      </c>
      <c r="D14" s="219">
        <v>0</v>
      </c>
      <c r="E14" s="194" t="s">
        <v>36</v>
      </c>
      <c r="F14" s="67">
        <f>IF(Direktzahlungen!H8="ja",0,MIN(D14,Direktzahlungen!C3-F13))</f>
        <v>0</v>
      </c>
      <c r="G14" s="194" t="s">
        <v>36</v>
      </c>
      <c r="H14" s="30">
        <v>50</v>
      </c>
      <c r="I14" s="227">
        <v>0</v>
      </c>
      <c r="J14" s="32">
        <f t="shared" si="1"/>
        <v>50</v>
      </c>
      <c r="K14" s="32">
        <f t="shared" si="0"/>
        <v>0</v>
      </c>
      <c r="L14" s="213"/>
      <c r="M14" s="209"/>
      <c r="N14" s="82"/>
    </row>
    <row r="15" spans="1:14" ht="21" customHeight="1">
      <c r="A15" s="181"/>
      <c r="B15" s="327"/>
      <c r="C15" s="195" t="s">
        <v>78</v>
      </c>
      <c r="D15" s="219">
        <v>0</v>
      </c>
      <c r="E15" s="195" t="s">
        <v>36</v>
      </c>
      <c r="F15" s="67">
        <f>IF(Direktzahlungen!H8="ja",0,MIN(Direktzahlungen!C9,Ökoregelungen!D15))</f>
        <v>0</v>
      </c>
      <c r="G15" s="195" t="s">
        <v>36</v>
      </c>
      <c r="H15" s="30">
        <v>150</v>
      </c>
      <c r="I15" s="227">
        <v>0</v>
      </c>
      <c r="J15" s="32">
        <f t="shared" si="1"/>
        <v>150</v>
      </c>
      <c r="K15" s="32">
        <f t="shared" si="0"/>
        <v>0</v>
      </c>
      <c r="L15" s="213"/>
      <c r="M15" s="209"/>
      <c r="N15" s="82"/>
    </row>
    <row r="16" spans="1:14" ht="21" customHeight="1">
      <c r="A16" s="181"/>
      <c r="B16" s="229" t="s">
        <v>208</v>
      </c>
      <c r="C16" s="196"/>
      <c r="D16" s="218"/>
      <c r="E16" s="220"/>
      <c r="F16" s="68">
        <f>Direktzahlungen!C11</f>
        <v>5</v>
      </c>
      <c r="G16" s="194" t="s">
        <v>36</v>
      </c>
      <c r="H16" s="33">
        <v>40</v>
      </c>
      <c r="I16" s="227">
        <v>0</v>
      </c>
      <c r="J16" s="34">
        <f t="shared" si="1"/>
        <v>40</v>
      </c>
      <c r="K16" s="32">
        <f t="shared" si="0"/>
        <v>200</v>
      </c>
      <c r="L16" s="213"/>
      <c r="M16" s="209"/>
      <c r="N16" s="82"/>
    </row>
    <row r="17" spans="1:14" ht="21" customHeight="1">
      <c r="A17" s="181"/>
      <c r="B17" s="228" t="s">
        <v>15</v>
      </c>
      <c r="C17" s="197"/>
      <c r="D17" s="221"/>
      <c r="E17" s="221"/>
      <c r="F17" s="339" t="s">
        <v>338</v>
      </c>
      <c r="G17" s="340"/>
      <c r="H17" s="340"/>
      <c r="I17" s="340"/>
      <c r="J17" s="222"/>
      <c r="K17" s="223">
        <f>SUM(K5:K16)</f>
        <v>5020</v>
      </c>
      <c r="L17" s="213"/>
      <c r="M17" s="209"/>
      <c r="N17" s="82"/>
    </row>
    <row r="18" spans="1:14" ht="8.4499999999999993" customHeight="1" thickBot="1">
      <c r="A18" s="198"/>
      <c r="B18" s="199"/>
      <c r="C18" s="199"/>
      <c r="D18" s="199"/>
      <c r="E18" s="199"/>
      <c r="F18" s="199"/>
      <c r="G18" s="199"/>
      <c r="H18" s="199"/>
      <c r="I18" s="199"/>
      <c r="J18" s="224"/>
      <c r="K18" s="199"/>
      <c r="L18" s="225"/>
      <c r="M18" s="226"/>
      <c r="N18" s="82"/>
    </row>
    <row r="19" spans="1:14" ht="15.75" thickTop="1">
      <c r="B19" s="2"/>
      <c r="C19" s="2"/>
      <c r="D19" s="2"/>
      <c r="E19" s="2"/>
      <c r="F19" s="335" t="s">
        <v>339</v>
      </c>
      <c r="G19" s="336"/>
      <c r="H19" s="336"/>
      <c r="I19" s="337"/>
      <c r="J19" s="3"/>
      <c r="K19" s="2"/>
      <c r="L19" s="2"/>
    </row>
    <row r="20" spans="1:14">
      <c r="B20" s="2"/>
      <c r="F20" s="324"/>
      <c r="G20" s="324"/>
      <c r="H20" s="324"/>
      <c r="I20" s="338"/>
      <c r="J20" s="3"/>
      <c r="K20" s="2"/>
      <c r="L20" s="2"/>
    </row>
    <row r="21" spans="1:14">
      <c r="B21" s="2"/>
      <c r="F21" s="2"/>
      <c r="G21" s="2"/>
      <c r="H21" s="2"/>
      <c r="I21" s="2"/>
      <c r="J21" s="3"/>
      <c r="K21" s="2"/>
      <c r="L21" s="2"/>
    </row>
    <row r="22" spans="1:14">
      <c r="B22" s="2"/>
      <c r="C22" s="2"/>
      <c r="D22" s="2"/>
      <c r="E22" s="2"/>
      <c r="F22" s="2"/>
      <c r="G22" s="2"/>
      <c r="H22" s="2"/>
      <c r="I22" s="2"/>
      <c r="J22" s="3"/>
      <c r="K22" s="2"/>
      <c r="L22" s="2"/>
    </row>
    <row r="23" spans="1:14">
      <c r="B23" s="2"/>
      <c r="C23" s="2"/>
      <c r="D23" s="2"/>
      <c r="E23" s="2"/>
      <c r="F23" s="2"/>
      <c r="G23" s="2"/>
      <c r="H23" s="2"/>
      <c r="I23" s="2"/>
      <c r="J23" s="3"/>
      <c r="K23" s="2"/>
      <c r="L23" s="2"/>
    </row>
    <row r="24" spans="1:14">
      <c r="B24" s="2"/>
      <c r="C24" s="2"/>
      <c r="D24" s="2"/>
      <c r="E24" s="2"/>
      <c r="F24" s="2"/>
      <c r="G24" s="2"/>
      <c r="H24" s="2"/>
      <c r="I24" s="2"/>
      <c r="J24" s="3"/>
      <c r="K24" s="2"/>
      <c r="L24" s="2"/>
    </row>
    <row r="25" spans="1:14">
      <c r="B25" s="2"/>
      <c r="C25" s="2"/>
      <c r="D25" s="2"/>
      <c r="E25" s="2"/>
      <c r="F25" s="2"/>
      <c r="G25" s="2"/>
      <c r="H25" s="2"/>
      <c r="I25" s="2"/>
      <c r="J25" s="3"/>
      <c r="K25" s="2"/>
      <c r="L25" s="2"/>
    </row>
    <row r="26" spans="1:14">
      <c r="B26" s="2"/>
      <c r="C26" s="2"/>
      <c r="D26" s="2"/>
      <c r="E26" s="2"/>
      <c r="F26" s="2"/>
      <c r="G26" s="2"/>
      <c r="H26" s="2"/>
      <c r="I26" s="2"/>
      <c r="J26" s="3"/>
      <c r="K26" s="2"/>
      <c r="L26" s="2"/>
    </row>
    <row r="27" spans="1:14">
      <c r="B27" s="2"/>
      <c r="C27" s="2"/>
      <c r="D27" s="2"/>
      <c r="E27" s="2"/>
      <c r="F27" s="2"/>
      <c r="G27" s="2"/>
      <c r="H27" s="2"/>
      <c r="I27" s="80"/>
      <c r="J27" s="3"/>
      <c r="K27" s="2"/>
      <c r="L27" s="2"/>
    </row>
    <row r="28" spans="1:14">
      <c r="B28" s="2"/>
      <c r="C28" s="2"/>
      <c r="D28" s="2"/>
      <c r="E28" s="2"/>
      <c r="F28" s="2"/>
      <c r="G28" s="2"/>
      <c r="H28" s="2"/>
      <c r="I28" s="2"/>
      <c r="J28" s="3"/>
      <c r="K28" s="2"/>
      <c r="L28" s="2"/>
    </row>
    <row r="29" spans="1:14">
      <c r="B29" s="2"/>
      <c r="D29" s="2"/>
      <c r="E29" s="2"/>
      <c r="F29" s="2"/>
      <c r="G29" s="2"/>
      <c r="H29" s="2"/>
      <c r="I29" s="2"/>
      <c r="J29" s="3"/>
      <c r="K29" s="2"/>
      <c r="L29" s="2"/>
    </row>
    <row r="30" spans="1:14">
      <c r="B30" s="2"/>
      <c r="C30" s="2"/>
      <c r="D30" s="2"/>
      <c r="E30" s="2"/>
      <c r="F30" s="2"/>
      <c r="G30" s="2"/>
      <c r="H30" s="2"/>
      <c r="I30" s="2"/>
      <c r="J30" s="3"/>
      <c r="K30" s="2"/>
      <c r="L30" s="2"/>
    </row>
    <row r="31" spans="1:14">
      <c r="B31" s="2"/>
      <c r="C31" s="2"/>
      <c r="D31" s="2"/>
      <c r="E31" s="2"/>
      <c r="F31" s="2"/>
      <c r="G31" s="2"/>
      <c r="H31" s="2"/>
      <c r="I31" s="2"/>
      <c r="J31" s="3"/>
      <c r="K31" s="2"/>
      <c r="L31" s="2"/>
    </row>
    <row r="32" spans="1:14">
      <c r="B32" s="2"/>
      <c r="C32" s="2"/>
      <c r="D32" s="2"/>
      <c r="E32" s="2"/>
      <c r="F32" s="2"/>
      <c r="G32" s="2"/>
      <c r="H32" s="2"/>
      <c r="I32" s="2"/>
      <c r="J32" s="3"/>
      <c r="K32" s="2"/>
      <c r="L32" s="2"/>
    </row>
    <row r="33" spans="2:12">
      <c r="B33" s="2"/>
      <c r="C33" s="2"/>
      <c r="D33" s="2"/>
      <c r="E33" s="2"/>
      <c r="F33" s="2"/>
      <c r="G33" s="2"/>
      <c r="H33" s="2"/>
      <c r="I33" s="2"/>
      <c r="J33" s="3"/>
      <c r="K33" s="2"/>
      <c r="L33" s="2"/>
    </row>
    <row r="34" spans="2:12">
      <c r="B34" s="2"/>
      <c r="C34" s="2"/>
      <c r="D34" s="2"/>
      <c r="E34" s="2"/>
      <c r="F34" s="2"/>
      <c r="G34" s="2"/>
      <c r="H34" s="2"/>
      <c r="I34" s="2"/>
      <c r="J34" s="3"/>
      <c r="K34" s="2"/>
      <c r="L34" s="2"/>
    </row>
    <row r="35" spans="2:12">
      <c r="B35" s="2"/>
      <c r="C35" s="2"/>
      <c r="D35" s="2"/>
      <c r="E35" s="2"/>
      <c r="F35" s="2"/>
      <c r="G35" s="2"/>
      <c r="H35" s="2"/>
      <c r="I35" s="2"/>
      <c r="J35" s="3"/>
      <c r="K35" s="2"/>
      <c r="L35" s="2"/>
    </row>
    <row r="36" spans="2:12">
      <c r="B36" s="2"/>
      <c r="C36" s="2"/>
      <c r="D36" s="2"/>
      <c r="E36" s="2"/>
      <c r="F36" s="2"/>
      <c r="G36" s="2"/>
      <c r="H36" s="2"/>
      <c r="I36" s="2"/>
      <c r="J36" s="3"/>
      <c r="K36" s="2"/>
      <c r="L36" s="2"/>
    </row>
    <row r="37" spans="2:12">
      <c r="B37" s="2"/>
      <c r="C37" s="2"/>
      <c r="D37" s="2"/>
      <c r="E37" s="2"/>
      <c r="F37" s="2"/>
      <c r="G37" s="2"/>
      <c r="H37" s="2"/>
      <c r="I37" s="2"/>
      <c r="J37" s="3"/>
      <c r="K37" s="2"/>
      <c r="L37" s="2"/>
    </row>
    <row r="38" spans="2:12">
      <c r="B38" s="2"/>
      <c r="C38" s="2"/>
      <c r="D38" s="2"/>
      <c r="E38" s="2"/>
      <c r="F38" s="2"/>
      <c r="G38" s="2"/>
      <c r="H38" s="2"/>
      <c r="I38" s="2"/>
      <c r="J38" s="3"/>
      <c r="K38" s="2"/>
      <c r="L38" s="2"/>
    </row>
    <row r="39" spans="2:12">
      <c r="B39" s="2"/>
      <c r="C39" s="2"/>
      <c r="D39" s="2"/>
      <c r="E39" s="2"/>
      <c r="F39" s="2"/>
      <c r="G39" s="2"/>
      <c r="H39" s="2"/>
      <c r="I39" s="2"/>
      <c r="J39" s="3"/>
      <c r="K39" s="2"/>
      <c r="L39" s="2"/>
    </row>
    <row r="40" spans="2:12">
      <c r="B40" s="2"/>
      <c r="C40" s="2"/>
      <c r="D40" s="2"/>
      <c r="E40" s="2"/>
      <c r="F40" s="2"/>
      <c r="G40" s="2"/>
      <c r="H40" s="2"/>
      <c r="I40" s="2"/>
      <c r="J40" s="3"/>
      <c r="K40" s="2"/>
      <c r="L40" s="2"/>
    </row>
    <row r="41" spans="2:12">
      <c r="B41" s="2"/>
      <c r="C41" s="2"/>
      <c r="D41" s="2"/>
      <c r="E41" s="2"/>
      <c r="F41" s="2"/>
      <c r="G41" s="2"/>
      <c r="H41" s="2"/>
      <c r="I41" s="2"/>
      <c r="J41" s="3"/>
      <c r="K41" s="2"/>
      <c r="L41" s="2"/>
    </row>
    <row r="42" spans="2:12">
      <c r="B42" s="2"/>
      <c r="C42" s="2"/>
      <c r="D42" s="2"/>
      <c r="E42" s="2"/>
      <c r="F42" s="2"/>
      <c r="G42" s="2"/>
      <c r="H42" s="2"/>
      <c r="I42" s="2"/>
      <c r="J42" s="3"/>
      <c r="K42" s="2"/>
      <c r="L42" s="2"/>
    </row>
    <row r="43" spans="2:12">
      <c r="B43" s="2"/>
      <c r="C43" s="2"/>
      <c r="D43" s="2"/>
      <c r="E43" s="2"/>
      <c r="F43" s="2"/>
      <c r="G43" s="2"/>
      <c r="H43" s="2"/>
      <c r="I43" s="2"/>
      <c r="J43" s="3"/>
      <c r="K43" s="2"/>
      <c r="L43" s="2"/>
    </row>
    <row r="44" spans="2:12">
      <c r="B44" s="2"/>
      <c r="C44" s="2"/>
      <c r="D44" s="2"/>
      <c r="E44" s="2"/>
      <c r="F44" s="2"/>
      <c r="G44" s="2"/>
      <c r="H44" s="2"/>
      <c r="I44" s="2"/>
      <c r="J44" s="3"/>
      <c r="K44" s="2"/>
      <c r="L44" s="2"/>
    </row>
    <row r="45" spans="2:12">
      <c r="B45" s="2"/>
      <c r="C45" s="2"/>
      <c r="D45" s="2"/>
      <c r="E45" s="2"/>
      <c r="F45" s="2"/>
      <c r="G45" s="2"/>
      <c r="H45" s="2"/>
      <c r="I45" s="2"/>
      <c r="J45" s="3"/>
      <c r="K45" s="2"/>
      <c r="L45" s="2"/>
    </row>
    <row r="46" spans="2:12">
      <c r="B46" s="2"/>
      <c r="C46" s="2"/>
      <c r="D46" s="2"/>
      <c r="E46" s="2"/>
      <c r="F46" s="2"/>
      <c r="G46" s="2"/>
      <c r="H46" s="2"/>
      <c r="I46" s="2"/>
      <c r="J46" s="3"/>
      <c r="K46" s="2"/>
      <c r="L46" s="2"/>
    </row>
    <row r="47" spans="2:12">
      <c r="B47" s="2"/>
      <c r="C47" s="2"/>
      <c r="D47" s="2"/>
      <c r="E47" s="2"/>
      <c r="F47" s="2"/>
      <c r="G47" s="2"/>
      <c r="H47" s="2"/>
      <c r="I47" s="2"/>
      <c r="J47" s="3"/>
      <c r="K47" s="2"/>
      <c r="L47" s="2"/>
    </row>
    <row r="48" spans="2:12">
      <c r="B48" s="2"/>
      <c r="C48" s="2"/>
      <c r="D48" s="2"/>
      <c r="E48" s="2"/>
      <c r="F48" s="2"/>
      <c r="G48" s="2"/>
      <c r="H48" s="2"/>
      <c r="I48" s="2"/>
      <c r="J48" s="3"/>
      <c r="K48" s="2"/>
      <c r="L48" s="2"/>
    </row>
    <row r="49" spans="2:12">
      <c r="B49" s="2"/>
      <c r="C49" s="2"/>
      <c r="D49" s="2"/>
      <c r="E49" s="2"/>
      <c r="F49" s="2"/>
      <c r="G49" s="2"/>
      <c r="H49" s="2"/>
      <c r="I49" s="2"/>
      <c r="J49" s="3"/>
      <c r="K49" s="2"/>
      <c r="L49" s="2"/>
    </row>
    <row r="50" spans="2:12">
      <c r="B50" s="2"/>
      <c r="C50" s="2"/>
      <c r="D50" s="2"/>
      <c r="E50" s="2"/>
      <c r="F50" s="2"/>
      <c r="G50" s="2"/>
      <c r="H50" s="2"/>
      <c r="I50" s="2"/>
      <c r="J50" s="3"/>
      <c r="K50" s="2"/>
      <c r="L50" s="2"/>
    </row>
    <row r="51" spans="2:12">
      <c r="B51" s="2"/>
      <c r="C51" s="2"/>
      <c r="D51" s="2"/>
      <c r="E51" s="2"/>
      <c r="F51" s="2"/>
      <c r="G51" s="2"/>
      <c r="H51" s="2"/>
      <c r="I51" s="2"/>
      <c r="J51" s="3"/>
      <c r="K51" s="2"/>
      <c r="L51" s="2"/>
    </row>
    <row r="52" spans="2:12">
      <c r="B52" s="2"/>
      <c r="C52" s="2"/>
      <c r="D52" s="2"/>
      <c r="E52" s="2"/>
      <c r="F52" s="2"/>
      <c r="G52" s="2"/>
      <c r="H52" s="2"/>
      <c r="I52" s="2"/>
      <c r="J52" s="3"/>
      <c r="K52" s="2"/>
      <c r="L52" s="2"/>
    </row>
    <row r="53" spans="2:12">
      <c r="B53" s="2"/>
      <c r="C53" s="2"/>
      <c r="D53" s="2"/>
      <c r="E53" s="2"/>
      <c r="F53" s="2"/>
      <c r="G53" s="2"/>
      <c r="H53" s="2"/>
      <c r="I53" s="2"/>
      <c r="J53" s="3"/>
      <c r="K53" s="2"/>
      <c r="L53" s="2"/>
    </row>
    <row r="54" spans="2:12">
      <c r="B54" s="2"/>
      <c r="C54" s="2"/>
      <c r="D54" s="2"/>
      <c r="E54" s="2"/>
      <c r="F54" s="2"/>
      <c r="G54" s="2"/>
      <c r="H54" s="2"/>
      <c r="I54" s="2"/>
      <c r="J54" s="3"/>
      <c r="K54" s="2"/>
      <c r="L54" s="2"/>
    </row>
    <row r="55" spans="2:12">
      <c r="D55" s="38" t="s">
        <v>81</v>
      </c>
      <c r="E55" s="9" t="s">
        <v>82</v>
      </c>
      <c r="F55" s="9" t="s">
        <v>83</v>
      </c>
      <c r="G55" s="38"/>
      <c r="H55" s="9"/>
      <c r="I55" s="9"/>
    </row>
    <row r="56" spans="2:12">
      <c r="C56" t="s">
        <v>84</v>
      </c>
      <c r="D56" s="38">
        <f>SUMPRODUCT($F5:$F8,H5:H8)</f>
        <v>2500</v>
      </c>
      <c r="E56" s="38">
        <f>-SUMPRODUCT($F5:$F8,I5:I8)</f>
        <v>0</v>
      </c>
      <c r="F56" s="38">
        <f>D56+E56</f>
        <v>2500</v>
      </c>
    </row>
    <row r="57" spans="2:12">
      <c r="C57" t="s">
        <v>85</v>
      </c>
      <c r="D57" s="38">
        <f>SUMPRODUCT($F9:$F9,H9:H9)</f>
        <v>720</v>
      </c>
      <c r="E57" s="38">
        <f>-SUMPRODUCT($F9:$F9,I9:I9)</f>
        <v>0</v>
      </c>
      <c r="F57" s="38">
        <f t="shared" ref="F57:F62" si="2">D57+E57</f>
        <v>720</v>
      </c>
    </row>
    <row r="58" spans="2:12">
      <c r="C58" t="s">
        <v>86</v>
      </c>
      <c r="D58" s="38">
        <f>SUMPRODUCT($F10:$F10,H10:H10)</f>
        <v>400</v>
      </c>
      <c r="E58" s="38">
        <f>-SUMPRODUCT($F10:$F10,I10:I10)</f>
        <v>0</v>
      </c>
      <c r="F58" s="38">
        <f t="shared" si="2"/>
        <v>400</v>
      </c>
    </row>
    <row r="59" spans="2:12">
      <c r="C59" t="s">
        <v>87</v>
      </c>
      <c r="D59" s="38">
        <f>SUMPRODUCT($F11:$F11,H11:H11)</f>
        <v>0</v>
      </c>
      <c r="E59" s="38">
        <f>-SUMPRODUCT($F11:$F11,I11:I11)</f>
        <v>0</v>
      </c>
      <c r="F59" s="38">
        <f t="shared" si="2"/>
        <v>0</v>
      </c>
    </row>
    <row r="60" spans="2:12">
      <c r="C60" t="s">
        <v>88</v>
      </c>
      <c r="D60" s="38">
        <f>SUMPRODUCT($F12:$F12,H12:H12)</f>
        <v>1200</v>
      </c>
      <c r="E60" s="38">
        <f>-SUMPRODUCT($F12:$F12,I12:I12)</f>
        <v>0</v>
      </c>
      <c r="F60" s="38">
        <f t="shared" si="2"/>
        <v>1200</v>
      </c>
    </row>
    <row r="61" spans="2:12">
      <c r="C61" t="s">
        <v>89</v>
      </c>
      <c r="D61" s="38">
        <f>SUMPRODUCT($F13:$F15,H13:H15)</f>
        <v>0</v>
      </c>
      <c r="E61" s="38">
        <f>-SUMPRODUCT($F13:$F13,I13:I13)</f>
        <v>0</v>
      </c>
      <c r="F61" s="38">
        <f t="shared" si="2"/>
        <v>0</v>
      </c>
    </row>
    <row r="62" spans="2:12">
      <c r="C62" t="s">
        <v>90</v>
      </c>
      <c r="D62" s="38">
        <f>SUMPRODUCT($F16:$F16,H16:H16)</f>
        <v>200</v>
      </c>
      <c r="E62" s="38">
        <f>-SUMPRODUCT($F16:$F16,I16:I16)</f>
        <v>0</v>
      </c>
      <c r="F62" s="38">
        <f t="shared" si="2"/>
        <v>200</v>
      </c>
    </row>
    <row r="63" spans="2:12">
      <c r="G63" s="38"/>
      <c r="H63" s="38"/>
      <c r="I63" s="38"/>
    </row>
  </sheetData>
  <sheetProtection algorithmName="SHA-512" hashValue="juRA7V2oBOy64pdotGGpFsB0rA8xMzqMnieKqvqd1U4OjpQtUOOx9aqwDrN813f8UPAcf+fGKYm82xHb2+nkKw==" saltValue="vauBFyJEBM1XxnXvotHGgA==" spinCount="100000" sheet="1" objects="1" scenarios="1"/>
  <mergeCells count="6">
    <mergeCell ref="B13:B15"/>
    <mergeCell ref="H2:K2"/>
    <mergeCell ref="H4:J4"/>
    <mergeCell ref="B4:B8"/>
    <mergeCell ref="F19:I20"/>
    <mergeCell ref="F17:I17"/>
  </mergeCells>
  <conditionalFormatting sqref="E1">
    <cfRule type="iconSet" priority="11">
      <iconSet iconSet="3Symbols2" showValue="0">
        <cfvo type="percent" val="0"/>
        <cfvo type="num" val="0"/>
        <cfvo type="num" val="0"/>
      </iconSet>
    </cfRule>
    <cfRule type="cellIs" dxfId="5" priority="13" operator="greaterThan">
      <formula>5</formula>
    </cfRule>
    <cfRule type="cellIs" dxfId="4" priority="14" operator="greaterThan">
      <formula>0</formula>
    </cfRule>
    <cfRule type="cellIs" dxfId="3" priority="15" operator="greaterThan">
      <formula>#REF!</formula>
    </cfRule>
  </conditionalFormatting>
  <dataValidations count="6">
    <dataValidation type="decimal" allowBlank="1" showInputMessage="1" showErrorMessage="1" error="Maximal 8 % bzw. 10 % bei 10 ha AL/Betrieb" promptTitle="Begrenzung" prompt="Maximal 8 % bei Betrieben &gt; 12,5 ha AL, jedoch Betriebe 10 ha AL bis 12,5 ha AL max. 1 ha;_x000a_siehe Register &quot;Hilfe&quot; 40" sqref="D5" xr:uid="{31920BBA-CCFB-45C4-9A9D-E4F9D59BACFF}">
      <formula1>0</formula1>
      <formula2>10</formula2>
    </dataValidation>
    <dataValidation allowBlank="1" showInputMessage="1" showErrorMessage="1" promptTitle="Begrenzung" prompt="Maximal Fläche Ökoregelung 1a &quot;Aufstockung nichtproduktives AL&quot;" sqref="D6" xr:uid="{A048F7D0-A35F-45B6-93E6-6D92641FDBF0}"/>
    <dataValidation allowBlank="1" showInputMessage="1" showErrorMessage="1" promptTitle="Begrenzung" prompt="Maximal DK-Fläche" sqref="D7" xr:uid="{1A334BEB-0FD0-405D-A079-25F104934058}"/>
    <dataValidation allowBlank="1" showInputMessage="1" showErrorMessage="1" promptTitle="Begrenzung" prompt="Maximal die Fläche AL und DGL" sqref="D10" xr:uid="{230DCC1F-7313-4648-9D3D-DD0D7CE1BF72}"/>
    <dataValidation allowBlank="1" showInputMessage="1" showErrorMessage="1" promptTitle="Begrenzung" prompt="Maximal Fläche DGL" sqref="D12" xr:uid="{96EA9C3A-8C68-40D9-B87E-E38EB0EA8610}"/>
    <dataValidation allowBlank="1" showInputMessage="1" showErrorMessage="1" prompt="Maximal 6 % bei Betrieben &gt; 16,6667 ha DGL, jedoch Betriebe bis 16,6667 ha DGL max. 1 ha;_x000a_siehe Register &quot;Hilfe&quot; 46" sqref="D8" xr:uid="{F4FFDBAB-E576-4F2D-A359-D6058C2B77E2}"/>
  </dataValidations>
  <pageMargins left="0.70866141732283472" right="0.70866141732283472" top="0.78740157480314965" bottom="0.78740157480314965" header="0.31496062992125984" footer="0.31496062992125984"/>
  <pageSetup paperSize="8"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31" r:id="rId4" name="Button 11">
              <controlPr defaultSize="0" print="0" autoFill="0" autoLine="0" autoPict="0" macro="[0]!Zum_Einstieg">
                <anchor moveWithCells="1" sizeWithCells="1">
                  <from>
                    <xdr:col>13</xdr:col>
                    <xdr:colOff>285750</xdr:colOff>
                    <xdr:row>0</xdr:row>
                    <xdr:rowOff>9525</xdr:rowOff>
                  </from>
                  <to>
                    <xdr:col>14</xdr:col>
                    <xdr:colOff>466725</xdr:colOff>
                    <xdr:row>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0" id="{3C3DA72E-CE1E-4B0C-8D89-47C07712CDAC}">
            <x14:iconSet iconSet="3Symbols2" custom="1">
              <x14:cfvo type="percent">
                <xm:f>0</xm:f>
              </x14:cfvo>
              <x14:cfvo type="num">
                <xm:f>0</xm:f>
              </x14:cfvo>
              <x14:cfvo type="num" gte="0">
                <xm:f>0</xm:f>
              </x14:cfvo>
              <x14:cfIcon iconSet="3Symbols2" iconId="0"/>
              <x14:cfIcon iconSet="3Symbols2" iconId="2"/>
              <x14:cfIcon iconSet="3Symbols2" iconId="0"/>
            </x14:iconSet>
          </x14:cfRule>
          <xm:sqref>E1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A97993C-421A-4573-B606-6194D85EE9FE}">
          <x14:formula1>
            <xm:f>Parameter!$B$1:$B$2</xm:f>
          </x14:formula1>
          <xm:sqref>D11 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9D965-E693-4FDD-A2B2-CA64F4707770}">
  <sheetPr codeName="Tabelle12">
    <tabColor rgb="FFC00000"/>
  </sheetPr>
  <dimension ref="A1:B43"/>
  <sheetViews>
    <sheetView showGridLines="0" zoomScaleNormal="100" workbookViewId="0">
      <pane ySplit="1" topLeftCell="A2" activePane="bottomLeft" state="frozen"/>
      <selection activeCell="L4" sqref="L4"/>
      <selection pane="bottomLeft" activeCell="B13" sqref="B13"/>
    </sheetView>
  </sheetViews>
  <sheetFormatPr baseColWidth="10" defaultRowHeight="15"/>
  <cols>
    <col min="1" max="1" width="7.28515625" style="78" bestFit="1" customWidth="1"/>
    <col min="2" max="2" width="101.140625" style="79" customWidth="1"/>
  </cols>
  <sheetData>
    <row r="1" spans="1:2" ht="30">
      <c r="A1" s="231" t="s">
        <v>255</v>
      </c>
      <c r="B1" s="232" t="s">
        <v>256</v>
      </c>
    </row>
    <row r="2" spans="1:2" ht="150">
      <c r="A2" s="77">
        <v>1</v>
      </c>
      <c r="B2" s="76" t="s">
        <v>290</v>
      </c>
    </row>
    <row r="3" spans="1:2" ht="30">
      <c r="A3" s="231">
        <v>2</v>
      </c>
      <c r="B3" s="230" t="s">
        <v>289</v>
      </c>
    </row>
    <row r="4" spans="1:2">
      <c r="A4" s="77">
        <v>3</v>
      </c>
      <c r="B4" s="76" t="s">
        <v>288</v>
      </c>
    </row>
    <row r="5" spans="1:2" ht="120">
      <c r="A5" s="231">
        <v>4</v>
      </c>
      <c r="B5" s="230" t="s">
        <v>328</v>
      </c>
    </row>
    <row r="6" spans="1:2" ht="60">
      <c r="A6" s="77">
        <v>5</v>
      </c>
      <c r="B6" s="76" t="s">
        <v>273</v>
      </c>
    </row>
    <row r="7" spans="1:2">
      <c r="A7" s="231">
        <v>6</v>
      </c>
      <c r="B7" s="230" t="s">
        <v>274</v>
      </c>
    </row>
    <row r="8" spans="1:2" ht="45">
      <c r="A8" s="77">
        <v>7</v>
      </c>
      <c r="B8" s="76" t="s">
        <v>283</v>
      </c>
    </row>
    <row r="9" spans="1:2" ht="75">
      <c r="A9" s="231">
        <v>8</v>
      </c>
      <c r="B9" s="230" t="s">
        <v>296</v>
      </c>
    </row>
    <row r="10" spans="1:2" ht="45">
      <c r="A10" s="77">
        <v>9</v>
      </c>
      <c r="B10" s="76" t="s">
        <v>238</v>
      </c>
    </row>
    <row r="11" spans="1:2">
      <c r="A11" s="231">
        <v>10</v>
      </c>
      <c r="B11" s="230" t="s">
        <v>187</v>
      </c>
    </row>
    <row r="12" spans="1:2" ht="90">
      <c r="A12" s="77">
        <v>11</v>
      </c>
      <c r="B12" s="76" t="s">
        <v>275</v>
      </c>
    </row>
    <row r="13" spans="1:2" ht="195">
      <c r="A13" s="231">
        <v>12</v>
      </c>
      <c r="B13" s="230" t="s">
        <v>276</v>
      </c>
    </row>
    <row r="14" spans="1:2" ht="30">
      <c r="A14" s="77">
        <v>13</v>
      </c>
      <c r="B14" s="76" t="s">
        <v>284</v>
      </c>
    </row>
    <row r="15" spans="1:2" ht="30">
      <c r="A15" s="231">
        <v>14</v>
      </c>
      <c r="B15" s="230" t="s">
        <v>277</v>
      </c>
    </row>
    <row r="16" spans="1:2" ht="75">
      <c r="A16" s="77">
        <v>15</v>
      </c>
      <c r="B16" s="76" t="s">
        <v>297</v>
      </c>
    </row>
    <row r="17" spans="1:2" ht="135">
      <c r="A17" s="231">
        <v>16</v>
      </c>
      <c r="B17" s="230" t="s">
        <v>239</v>
      </c>
    </row>
    <row r="18" spans="1:2" ht="225">
      <c r="A18" s="77">
        <v>17</v>
      </c>
      <c r="B18" s="76" t="s">
        <v>299</v>
      </c>
    </row>
    <row r="19" spans="1:2">
      <c r="A19" s="231">
        <v>18</v>
      </c>
      <c r="B19" s="230" t="s">
        <v>254</v>
      </c>
    </row>
    <row r="20" spans="1:2" ht="90">
      <c r="A20" s="77">
        <v>19</v>
      </c>
      <c r="B20" s="76" t="s">
        <v>298</v>
      </c>
    </row>
    <row r="21" spans="1:2" ht="30">
      <c r="A21" s="231">
        <v>20</v>
      </c>
      <c r="B21" s="230" t="s">
        <v>292</v>
      </c>
    </row>
    <row r="22" spans="1:2">
      <c r="A22" s="77">
        <v>21</v>
      </c>
      <c r="B22" s="76" t="s">
        <v>329</v>
      </c>
    </row>
    <row r="23" spans="1:2" ht="90">
      <c r="A23" s="231">
        <v>22</v>
      </c>
      <c r="B23" s="230" t="s">
        <v>330</v>
      </c>
    </row>
    <row r="24" spans="1:2" ht="165">
      <c r="A24" s="77">
        <v>40</v>
      </c>
      <c r="B24" s="76" t="s">
        <v>331</v>
      </c>
    </row>
    <row r="25" spans="1:2" ht="45">
      <c r="A25" s="231">
        <v>41</v>
      </c>
      <c r="B25" s="230" t="s">
        <v>278</v>
      </c>
    </row>
    <row r="26" spans="1:2" ht="135">
      <c r="A26" s="77">
        <v>42</v>
      </c>
      <c r="B26" s="76" t="s">
        <v>332</v>
      </c>
    </row>
    <row r="27" spans="1:2" ht="30">
      <c r="A27" s="231">
        <v>43</v>
      </c>
      <c r="B27" s="230" t="s">
        <v>196</v>
      </c>
    </row>
    <row r="28" spans="1:2" ht="45">
      <c r="A28" s="77">
        <v>44</v>
      </c>
      <c r="B28" s="76" t="s">
        <v>333</v>
      </c>
    </row>
    <row r="29" spans="1:2">
      <c r="A29" s="231">
        <v>45</v>
      </c>
      <c r="B29" s="230" t="s">
        <v>195</v>
      </c>
    </row>
    <row r="30" spans="1:2" ht="105">
      <c r="A30" s="77">
        <v>46</v>
      </c>
      <c r="B30" s="76" t="s">
        <v>334</v>
      </c>
    </row>
    <row r="31" spans="1:2" ht="90">
      <c r="A31" s="231">
        <v>47</v>
      </c>
      <c r="B31" s="230" t="s">
        <v>279</v>
      </c>
    </row>
    <row r="32" spans="1:2" ht="75">
      <c r="A32" s="77">
        <v>48</v>
      </c>
      <c r="B32" s="76" t="s">
        <v>335</v>
      </c>
    </row>
    <row r="33" spans="1:2" ht="45">
      <c r="A33" s="231">
        <v>49</v>
      </c>
      <c r="B33" s="230" t="s">
        <v>280</v>
      </c>
    </row>
    <row r="34" spans="1:2" ht="135">
      <c r="A34" s="77">
        <v>50</v>
      </c>
      <c r="B34" s="76" t="s">
        <v>336</v>
      </c>
    </row>
    <row r="35" spans="1:2">
      <c r="A35" s="231">
        <v>51</v>
      </c>
      <c r="B35" s="230" t="s">
        <v>195</v>
      </c>
    </row>
    <row r="36" spans="1:2" ht="90">
      <c r="A36" s="77">
        <v>52</v>
      </c>
      <c r="B36" s="76" t="s">
        <v>217</v>
      </c>
    </row>
    <row r="37" spans="1:2" ht="150">
      <c r="A37" s="231">
        <v>53</v>
      </c>
      <c r="B37" s="230" t="s">
        <v>281</v>
      </c>
    </row>
    <row r="38" spans="1:2" ht="75">
      <c r="A38" s="77">
        <v>54</v>
      </c>
      <c r="B38" s="76" t="s">
        <v>218</v>
      </c>
    </row>
    <row r="39" spans="1:2" ht="60">
      <c r="A39" s="231">
        <v>55</v>
      </c>
      <c r="B39" s="230" t="s">
        <v>282</v>
      </c>
    </row>
    <row r="40" spans="1:2" ht="135">
      <c r="A40" s="77">
        <v>56</v>
      </c>
      <c r="B40" s="76" t="s">
        <v>337</v>
      </c>
    </row>
    <row r="41" spans="1:2" ht="75">
      <c r="A41" s="231">
        <v>57</v>
      </c>
      <c r="B41" s="230" t="s">
        <v>244</v>
      </c>
    </row>
    <row r="42" spans="1:2" ht="120">
      <c r="A42" s="77">
        <v>58</v>
      </c>
      <c r="B42" s="76" t="s">
        <v>219</v>
      </c>
    </row>
    <row r="43" spans="1:2">
      <c r="A43" s="231">
        <v>59</v>
      </c>
      <c r="B43" s="230" t="s">
        <v>195</v>
      </c>
    </row>
  </sheetData>
  <sheetProtection algorithmName="SHA-512" hashValue="oXGWHzA9+5P+QjPLg4eX2AB3KKhSHouNKfIfB6o/GiwEgofHe+AhvQugixNNaaFEEP1Bj3GKUiP4NekR13q7Ag==" saltValue="7rXQAnzpniHoDCxExwuutQ==" spinCount="100000" sheet="1" objects="1" scenarios="1"/>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B8FDF-6219-4F6F-A480-E0117579F61E}">
  <sheetPr codeName="Tabelle9">
    <tabColor rgb="FF0070C0"/>
    <pageSetUpPr fitToPage="1"/>
  </sheetPr>
  <dimension ref="A1:T60"/>
  <sheetViews>
    <sheetView showGridLines="0" zoomScale="70" zoomScaleNormal="70" workbookViewId="0">
      <selection activeCell="D3" sqref="D3"/>
    </sheetView>
  </sheetViews>
  <sheetFormatPr baseColWidth="10" defaultColWidth="11.5703125" defaultRowHeight="15"/>
  <cols>
    <col min="1" max="1" width="2.140625" style="12" customWidth="1"/>
    <col min="2" max="2" width="8.7109375" style="12" customWidth="1"/>
    <col min="3" max="3" width="46.7109375" style="12" customWidth="1"/>
    <col min="4" max="4" width="11.5703125" style="12"/>
    <col min="5" max="6" width="13.85546875" style="12" customWidth="1"/>
    <col min="7" max="7" width="5.42578125" style="12" customWidth="1"/>
    <col min="8" max="8" width="9.28515625" style="12" customWidth="1"/>
    <col min="9" max="10" width="7.28515625" style="12" customWidth="1"/>
    <col min="11" max="11" width="13.85546875" style="12" customWidth="1"/>
    <col min="12" max="12" width="1.28515625" style="12" customWidth="1"/>
    <col min="13" max="13" width="10.28515625" style="12" customWidth="1"/>
    <col min="14" max="14" width="11.5703125" style="12"/>
    <col min="15" max="15" width="12.5703125" style="12" customWidth="1"/>
    <col min="16" max="16" width="19.42578125" style="12" customWidth="1"/>
    <col min="17" max="17" width="11.5703125" style="12"/>
    <col min="18" max="18" width="11.85546875" style="12" bestFit="1" customWidth="1"/>
    <col min="19" max="19" width="12.7109375" style="12" bestFit="1" customWidth="1"/>
    <col min="20" max="20" width="2.28515625" style="12" customWidth="1"/>
    <col min="21" max="16384" width="11.5703125" style="12"/>
  </cols>
  <sheetData>
    <row r="1" spans="1:20" ht="9.6" customHeight="1" thickTop="1">
      <c r="A1" s="105"/>
      <c r="B1" s="106"/>
      <c r="C1" s="106"/>
      <c r="D1" s="106"/>
      <c r="E1" s="106"/>
      <c r="F1" s="106"/>
      <c r="G1" s="106"/>
      <c r="H1" s="106"/>
      <c r="I1" s="106"/>
      <c r="J1" s="106"/>
      <c r="K1" s="106"/>
      <c r="L1" s="115"/>
      <c r="M1" s="105"/>
      <c r="N1" s="106"/>
      <c r="O1" s="106"/>
      <c r="P1" s="106"/>
      <c r="Q1" s="106"/>
      <c r="R1" s="106"/>
      <c r="S1" s="106"/>
      <c r="T1" s="115"/>
    </row>
    <row r="2" spans="1:20" ht="18.75">
      <c r="A2" s="107" t="str">
        <f>IF(Direktzahlungen!A1="","",Direktzahlungen!A1)</f>
        <v/>
      </c>
      <c r="B2" s="108"/>
      <c r="C2" s="233" t="str">
        <f>IF(Direktzahlungen!B1="","",Direktzahlungen!B1)</f>
        <v>Aktuell gültige Betriebsdaten für Direktzahlungen 2025</v>
      </c>
      <c r="D2" s="108"/>
      <c r="E2" s="108"/>
      <c r="F2" s="108" t="str">
        <f>IF(Direktzahlungen!E1="","",Direktzahlungen!E1)</f>
        <v/>
      </c>
      <c r="G2" s="108" t="str">
        <f>IF(Direktzahlungen!F1="","",Direktzahlungen!F1)</f>
        <v/>
      </c>
      <c r="H2" s="108"/>
      <c r="I2" s="234" t="str">
        <f>IF(Direktzahlungen!G1="","",Direktzahlungen!G1)</f>
        <v/>
      </c>
      <c r="J2" s="234"/>
      <c r="K2" s="234" t="str">
        <f>IF(Direktzahlungen!H1="","",Direktzahlungen!H1)</f>
        <v/>
      </c>
      <c r="L2" s="235" t="str">
        <f>IF(Direktzahlungen!I1="","",Direktzahlungen!I1)</f>
        <v/>
      </c>
      <c r="M2" s="254" t="str">
        <f>"  "&amp;Direktzahlungen!K1</f>
        <v xml:space="preserve">  Kosten für Erfüllung der Konditionalitäten</v>
      </c>
      <c r="N2" s="108"/>
      <c r="O2" s="108"/>
      <c r="P2" s="108"/>
      <c r="Q2" s="255" t="str">
        <f>IF(Direktzahlungen!L1="","",Direktzahlungen!L1)</f>
        <v>ha</v>
      </c>
      <c r="R2" s="256" t="str">
        <f>IF(Direktzahlungen!M1="","",Direktzahlungen!M1)</f>
        <v>Kosten/ha (€)</v>
      </c>
      <c r="S2" s="256" t="str">
        <f>IF(Direktzahlungen!N1="","",Direktzahlungen!N1)</f>
        <v>Kosten ges. (€)</v>
      </c>
      <c r="T2" s="116"/>
    </row>
    <row r="3" spans="1:20" ht="18.75">
      <c r="A3" s="107" t="str">
        <f>IF(Direktzahlungen!A2="","",Direktzahlungen!A2)</f>
        <v/>
      </c>
      <c r="B3" s="108"/>
      <c r="C3" s="170" t="str">
        <f>IF(Direktzahlungen!B2="","",Direktzahlungen!B2)</f>
        <v/>
      </c>
      <c r="D3" s="250" t="str">
        <f>IF(Direktzahlungen!C2="","",Direktzahlungen!C2)</f>
        <v>ha</v>
      </c>
      <c r="E3" s="108" t="str">
        <f>IF(Direktzahlungen!D2="","",Direktzahlungen!D2)</f>
        <v/>
      </c>
      <c r="F3" s="108" t="str">
        <f>IF(Direktzahlungen!E2="","",Direktzahlungen!E2)</f>
        <v/>
      </c>
      <c r="G3" s="108" t="str">
        <f>IF(Direktzahlungen!F2="","",Direktzahlungen!F2)</f>
        <v/>
      </c>
      <c r="H3" s="108"/>
      <c r="I3" s="108" t="str">
        <f>IF(Direktzahlungen!G2="","",Direktzahlungen!G2)</f>
        <v/>
      </c>
      <c r="J3" s="108"/>
      <c r="K3" s="108" t="str">
        <f>IF(Direktzahlungen!H2="","",Direktzahlungen!H2)</f>
        <v/>
      </c>
      <c r="L3" s="116" t="str">
        <f>IF(Direktzahlungen!I2="","",Direktzahlungen!I2)</f>
        <v/>
      </c>
      <c r="M3" s="99" t="str">
        <f>"  "&amp;Direktzahlungen!K2</f>
        <v xml:space="preserve">  GLÖZ 1    Erhaltung von Dauergrünland</v>
      </c>
      <c r="N3" s="108"/>
      <c r="O3" s="108"/>
      <c r="P3" s="108"/>
      <c r="Q3" s="69">
        <f>IF(Direktzahlungen!L2="","",Direktzahlungen!L2)</f>
        <v>10</v>
      </c>
      <c r="R3" s="264">
        <f>IF(Direktzahlungen!M2="","",Direktzahlungen!M2)</f>
        <v>10</v>
      </c>
      <c r="S3" s="43">
        <f>IF(Direktzahlungen!N2="","",Direktzahlungen!N2)</f>
        <v>100</v>
      </c>
      <c r="T3" s="116"/>
    </row>
    <row r="4" spans="1:20" ht="15.75">
      <c r="A4" s="107" t="str">
        <f>IF(Direktzahlungen!A3="","",Direktzahlungen!A3)</f>
        <v/>
      </c>
      <c r="B4" s="108"/>
      <c r="C4" s="171" t="str">
        <f>IF(Direktzahlungen!B3="","",Direktzahlungen!B3)</f>
        <v>Ackerland (AL):</v>
      </c>
      <c r="D4" s="236">
        <f>IF(Direktzahlungen!C3="","",Direktzahlungen!C3)</f>
        <v>12</v>
      </c>
      <c r="E4" s="108" t="str">
        <f>IF(Direktzahlungen!D3="","",Direktzahlungen!D3)</f>
        <v/>
      </c>
      <c r="F4" s="171" t="str">
        <f>IF(Direktzahlungen!E3="","",Direktzahlungen!E3)</f>
        <v>Anzahl Mutterkühe:</v>
      </c>
      <c r="G4" s="171"/>
      <c r="H4" s="171"/>
      <c r="I4" s="108"/>
      <c r="J4" s="108"/>
      <c r="K4" s="237">
        <f>IF(Direktzahlungen!H3="","",Direktzahlungen!H3)</f>
        <v>50</v>
      </c>
      <c r="L4" s="116" t="str">
        <f>IF(Direktzahlungen!I3="","",Direktzahlungen!I3)</f>
        <v/>
      </c>
      <c r="M4" s="99" t="str">
        <f>"  "&amp;Direktzahlungen!K3</f>
        <v xml:space="preserve">  GLÖZ 2    Schutz von Feuchtgebieten und Torfflächen</v>
      </c>
      <c r="N4" s="108"/>
      <c r="O4" s="108"/>
      <c r="P4" s="108"/>
      <c r="Q4" s="261">
        <f>IF(Direktzahlungen!L3="","",Direktzahlungen!L3)</f>
        <v>10</v>
      </c>
      <c r="R4" s="264">
        <f>IF(Direktzahlungen!M3="","",Direktzahlungen!M3)</f>
        <v>10</v>
      </c>
      <c r="S4" s="43">
        <f>IF(Direktzahlungen!N3="","",Direktzahlungen!N3)</f>
        <v>100</v>
      </c>
      <c r="T4" s="116"/>
    </row>
    <row r="5" spans="1:20" ht="15.75">
      <c r="A5" s="107" t="str">
        <f>IF(Direktzahlungen!A4="","",Direktzahlungen!A4)</f>
        <v/>
      </c>
      <c r="B5" s="108"/>
      <c r="C5" s="171" t="str">
        <f>IF(Direktzahlungen!B4="","",Direktzahlungen!B4)</f>
        <v xml:space="preserve">    Ackerland (AL) ohne Fruchtwechsel</v>
      </c>
      <c r="D5" s="236">
        <f>IF(Direktzahlungen!C4="","",Direktzahlungen!C4)</f>
        <v>1</v>
      </c>
      <c r="E5" s="108" t="str">
        <f>IF(Direktzahlungen!D4="","",Direktzahlungen!D4)</f>
        <v/>
      </c>
      <c r="F5" s="171" t="str">
        <f>IF(Direktzahlungen!E4="","",Direktzahlungen!E4)</f>
        <v>Anzahl Mutterschafe/-ziegen</v>
      </c>
      <c r="G5" s="171"/>
      <c r="H5" s="171"/>
      <c r="I5" s="108"/>
      <c r="J5" s="108"/>
      <c r="K5" s="237">
        <f>IF(Direktzahlungen!H4="","",Direktzahlungen!H4)</f>
        <v>6</v>
      </c>
      <c r="L5" s="116" t="str">
        <f>IF(Direktzahlungen!I4="","",Direktzahlungen!I4)</f>
        <v/>
      </c>
      <c r="M5" s="99" t="str">
        <f>"  "&amp;Direktzahlungen!K4</f>
        <v xml:space="preserve">  GLÖZ 3    Verbot des Abbrennens von Stoppelfeldern</v>
      </c>
      <c r="N5" s="108"/>
      <c r="O5" s="108"/>
      <c r="P5" s="108"/>
      <c r="Q5" s="261">
        <f>IF(Direktzahlungen!L4="","",Direktzahlungen!L4)</f>
        <v>0</v>
      </c>
      <c r="R5" s="264">
        <f>IF(Direktzahlungen!M4="","",Direktzahlungen!M4)</f>
        <v>0</v>
      </c>
      <c r="S5" s="43">
        <f>IF(Direktzahlungen!N4="","",Direktzahlungen!N4)</f>
        <v>0</v>
      </c>
      <c r="T5" s="116"/>
    </row>
    <row r="6" spans="1:20" ht="15.75">
      <c r="A6" s="107" t="str">
        <f>IF(Direktzahlungen!A5="","",Direktzahlungen!A5)</f>
        <v/>
      </c>
      <c r="B6" s="108"/>
      <c r="C6" s="171" t="str">
        <f>IF(Direktzahlungen!B5="","",Direktzahlungen!B5)</f>
        <v xml:space="preserve">    Gras-/Grünfutterpfl., Legumin. (AL), Paludik.</v>
      </c>
      <c r="D6" s="236">
        <f>IF(Direktzahlungen!C5="","",Direktzahlungen!C5)</f>
        <v>0</v>
      </c>
      <c r="E6" s="108" t="str">
        <f>IF(Direktzahlungen!D5="","",Direktzahlungen!D5)</f>
        <v/>
      </c>
      <c r="F6" s="108" t="str">
        <f>IF(Direktzahlungen!E5="","",Direktzahlungen!E5)</f>
        <v/>
      </c>
      <c r="G6" s="108"/>
      <c r="H6" s="108"/>
      <c r="I6" s="108"/>
      <c r="J6" s="108"/>
      <c r="K6" s="123" t="str">
        <f>IF(Direktzahlungen!H5="","",Direktzahlungen!H5)</f>
        <v/>
      </c>
      <c r="L6" s="116" t="str">
        <f>IF(Direktzahlungen!I5="","",Direktzahlungen!I5)</f>
        <v/>
      </c>
      <c r="M6" s="99" t="str">
        <f>"  "&amp;Direktzahlungen!K5</f>
        <v xml:space="preserve">  GLÖZ 4    Pufferstreifen entlang von Wasserläufen</v>
      </c>
      <c r="N6" s="108"/>
      <c r="O6" s="108"/>
      <c r="P6" s="108"/>
      <c r="Q6" s="261">
        <f>IF(Direktzahlungen!L5="","",Direktzahlungen!L5)</f>
        <v>0</v>
      </c>
      <c r="R6" s="264">
        <f>IF(Direktzahlungen!M5="","",Direktzahlungen!M5)</f>
        <v>0</v>
      </c>
      <c r="S6" s="43">
        <f>IF(Direktzahlungen!N5="","",Direktzahlungen!N5)</f>
        <v>0</v>
      </c>
      <c r="T6" s="116"/>
    </row>
    <row r="7" spans="1:20" ht="15.75">
      <c r="A7" s="107" t="str">
        <f>IF(Direktzahlungen!A8="","",Direktzahlungen!A8)</f>
        <v/>
      </c>
      <c r="B7" s="108"/>
      <c r="C7" s="265" t="str">
        <f>IF(Direktzahlungen!B6="","",Direktzahlungen!B6)</f>
        <v xml:space="preserve">    Leguminosen + Zwischenfrüchte für GLÖZ 8</v>
      </c>
      <c r="D7" s="236" t="str">
        <f>IF(Direktzahlungen!C6="","",Direktzahlungen!C6)</f>
        <v/>
      </c>
      <c r="E7" s="108" t="str">
        <f>IF(Direktzahlungen!D7="","",Direktzahlungen!D7)</f>
        <v/>
      </c>
      <c r="F7" s="171" t="str">
        <f>IF(Direktzahlungen!E7="","",Direktzahlungen!E7)</f>
        <v>Junglandwirt (Jahr des erstmaligen Antrags)</v>
      </c>
      <c r="G7" s="108"/>
      <c r="H7" s="108"/>
      <c r="I7" s="108"/>
      <c r="J7" s="108"/>
      <c r="K7" s="238">
        <f>IF(Direktzahlungen!H7="","",Direktzahlungen!H7)</f>
        <v>2025</v>
      </c>
      <c r="L7" s="116" t="str">
        <f>IF(Direktzahlungen!I7="","",Direktzahlungen!I7)</f>
        <v/>
      </c>
      <c r="M7" s="99" t="str">
        <f>"  "&amp;Direktzahlungen!K6</f>
        <v xml:space="preserve">  GLÖZ 5    Bodenschädigung und -erosion</v>
      </c>
      <c r="N7" s="108"/>
      <c r="O7" s="108"/>
      <c r="P7" s="108"/>
      <c r="Q7" s="261">
        <f>IF(Direktzahlungen!L6="","",Direktzahlungen!L6)</f>
        <v>12</v>
      </c>
      <c r="R7" s="264">
        <f>IF(Direktzahlungen!M6="","",Direktzahlungen!M6)</f>
        <v>25</v>
      </c>
      <c r="S7" s="43">
        <f>IF(Direktzahlungen!N6="","",Direktzahlungen!N6)</f>
        <v>300</v>
      </c>
      <c r="T7" s="116"/>
    </row>
    <row r="8" spans="1:20" ht="15.75">
      <c r="A8" s="107" t="str">
        <f>IF(Direktzahlungen!A9="","",Direktzahlungen!A9)</f>
        <v/>
      </c>
      <c r="B8" s="108"/>
      <c r="C8" s="171" t="str">
        <f>IF(Direktzahlungen!B7="","",Direktzahlungen!B7)</f>
        <v xml:space="preserve">    Landschaftselemente u. Pufferstreifen auf AL</v>
      </c>
      <c r="D8" s="236">
        <f>IF(Direktzahlungen!C7="","",Direktzahlungen!C7)</f>
        <v>0</v>
      </c>
      <c r="E8" s="108" t="str">
        <f>IF(Direktzahlungen!D8="","",Direktzahlungen!D8)</f>
        <v/>
      </c>
      <c r="F8" s="171" t="str">
        <f>IF(Direktzahlungen!E8="","",Direktzahlungen!E8)</f>
        <v>Ökolandwirt</v>
      </c>
      <c r="G8" s="108" t="str">
        <f>IF(Direktzahlungen!F8="","",Direktzahlungen!F8)</f>
        <v/>
      </c>
      <c r="H8" s="108"/>
      <c r="I8" s="108" t="str">
        <f>IF(Direktzahlungen!G8="","",Direktzahlungen!G8)</f>
        <v/>
      </c>
      <c r="J8" s="108"/>
      <c r="K8" s="237" t="str">
        <f>IF(Direktzahlungen!H8="","",Direktzahlungen!H8)</f>
        <v>ja</v>
      </c>
      <c r="L8" s="116" t="str">
        <f>IF(Direktzahlungen!I8="","",Direktzahlungen!I8)</f>
        <v/>
      </c>
      <c r="M8" s="99" t="str">
        <f>"  "&amp;Direktzahlungen!K7</f>
        <v xml:space="preserve">  GLÖZ 6    Mindestbodenbedeckung</v>
      </c>
      <c r="N8" s="108"/>
      <c r="O8" s="108"/>
      <c r="P8" s="108"/>
      <c r="Q8" s="261">
        <f>IF(Direktzahlungen!L7="","",Direktzahlungen!L7)</f>
        <v>0</v>
      </c>
      <c r="R8" s="264">
        <f>IF(Direktzahlungen!M7="","",Direktzahlungen!M7)</f>
        <v>0</v>
      </c>
      <c r="S8" s="43">
        <f>IF(Direktzahlungen!N7="","",Direktzahlungen!N7)</f>
        <v>0</v>
      </c>
      <c r="T8" s="116"/>
    </row>
    <row r="9" spans="1:20" ht="18.75">
      <c r="A9" s="107" t="str">
        <f>IF(Direktzahlungen!A10="","",Direktzahlungen!A10)</f>
        <v/>
      </c>
      <c r="B9" s="108"/>
      <c r="C9" s="171" t="str">
        <f>IF(Direktzahlungen!B8="","",Direktzahlungen!B8)</f>
        <v>Dauergrünland (DG):</v>
      </c>
      <c r="D9" s="236">
        <f>IF(Direktzahlungen!C8="","",Direktzahlungen!C8)</f>
        <v>10</v>
      </c>
      <c r="E9" s="108" t="str">
        <f>IF(Direktzahlungen!D9="","",Direktzahlungen!D9)</f>
        <v/>
      </c>
      <c r="F9" s="123" t="str">
        <f>IF(Direktzahlungen!E9="","",Direktzahlungen!E9)</f>
        <v/>
      </c>
      <c r="G9" s="108" t="str">
        <f>IF(Direktzahlungen!F9="","",Direktzahlungen!F9)</f>
        <v/>
      </c>
      <c r="H9" s="108"/>
      <c r="I9" s="108" t="str">
        <f>IF(Direktzahlungen!G9="","",Direktzahlungen!G9)</f>
        <v/>
      </c>
      <c r="J9" s="108"/>
      <c r="K9" s="168" t="str">
        <f>IF(Direktzahlungen!H9="","",Direktzahlungen!H9)</f>
        <v/>
      </c>
      <c r="L9" s="116" t="str">
        <f>IF(Direktzahlungen!I9="","",Direktzahlungen!I9)</f>
        <v/>
      </c>
      <c r="M9" s="99" t="str">
        <f>"  "&amp;Direktzahlungen!K8</f>
        <v xml:space="preserve">  GLÖZ 7    Fruchtwechsel auf Ackerland</v>
      </c>
      <c r="N9" s="108"/>
      <c r="O9" s="108"/>
      <c r="P9" s="108"/>
      <c r="Q9" s="69">
        <f>IF(Direktzahlungen!L8="","",Direktzahlungen!L8)</f>
        <v>0</v>
      </c>
      <c r="R9" s="264">
        <f>IF(Direktzahlungen!M8="","",Direktzahlungen!M8)</f>
        <v>0</v>
      </c>
      <c r="S9" s="43">
        <f>IF(Direktzahlungen!N8="","",Direktzahlungen!N8)</f>
        <v>0</v>
      </c>
      <c r="T9" s="116"/>
    </row>
    <row r="10" spans="1:20" ht="18.75">
      <c r="A10" s="107" t="str">
        <f>IF(Direktzahlungen!A11="","",Direktzahlungen!A11)</f>
        <v/>
      </c>
      <c r="B10" s="108"/>
      <c r="C10" s="171" t="str">
        <f>IF(Direktzahlungen!B9="","",Direktzahlungen!B9)</f>
        <v>Dauerkulturfläche (DK):</v>
      </c>
      <c r="D10" s="236">
        <f>IF(Direktzahlungen!C9="","",Direktzahlungen!C9)</f>
        <v>0</v>
      </c>
      <c r="E10" s="108" t="str">
        <f>IF(Direktzahlungen!D10="","",Direktzahlungen!D10)</f>
        <v/>
      </c>
      <c r="F10" s="123"/>
      <c r="G10" s="108" t="str">
        <f>IF(Direktzahlungen!F10="","",Direktzahlungen!F10)</f>
        <v/>
      </c>
      <c r="H10" s="108"/>
      <c r="I10" s="108" t="str">
        <f>IF(Direktzahlungen!G10="","",Direktzahlungen!G10)</f>
        <v/>
      </c>
      <c r="J10" s="108"/>
      <c r="K10" s="168" t="str">
        <f>IF(Direktzahlungen!H10="","",Direktzahlungen!H10)</f>
        <v/>
      </c>
      <c r="L10" s="116" t="str">
        <f>IF(Direktzahlungen!I10="","",Direktzahlungen!I10)</f>
        <v/>
      </c>
      <c r="M10" s="99" t="str">
        <f>"  "&amp;Direktzahlungen!K9</f>
        <v xml:space="preserve">  GLÖZ 8    Verpflichtung z. Brache (4 % d. AL) aufgehoben</v>
      </c>
      <c r="N10" s="108"/>
      <c r="O10" s="108"/>
      <c r="P10" s="108"/>
      <c r="Q10" s="69">
        <f>IF(Direktzahlungen!L9="","",Direktzahlungen!L9)</f>
        <v>0</v>
      </c>
      <c r="R10" s="264">
        <f>IF(Direktzahlungen!M9="","",Direktzahlungen!M9)</f>
        <v>0</v>
      </c>
      <c r="S10" s="43">
        <f>IF(Direktzahlungen!N9="","",Direktzahlungen!N9)</f>
        <v>0</v>
      </c>
      <c r="T10" s="116"/>
    </row>
    <row r="11" spans="1:20" ht="15.75">
      <c r="A11" s="107"/>
      <c r="B11" s="108"/>
      <c r="C11" s="171" t="str">
        <f>IF(Direktzahlungen!B10="","",Direktzahlungen!B10)</f>
        <v>Förderfähige ldw. Fläche:</v>
      </c>
      <c r="D11" s="236">
        <f>IF(Direktzahlungen!C10="","",Direktzahlungen!C10)</f>
        <v>22</v>
      </c>
      <c r="E11" s="108" t="str">
        <f>IF(Direktzahlungen!D11="","",Direktzahlungen!D11)</f>
        <v/>
      </c>
      <c r="F11" s="123"/>
      <c r="G11" s="108" t="str">
        <f>IF(Direktzahlungen!F11="","",Direktzahlungen!F11)</f>
        <v/>
      </c>
      <c r="H11" s="108"/>
      <c r="I11" s="108" t="str">
        <f>IF(Direktzahlungen!G11="","",Direktzahlungen!G11)</f>
        <v/>
      </c>
      <c r="J11" s="108"/>
      <c r="K11" s="108" t="str">
        <f>IF(Direktzahlungen!H11="","",Direktzahlungen!H11)</f>
        <v/>
      </c>
      <c r="L11" s="116" t="str">
        <f>IF(Direktzahlungen!I11="","",Direktzahlungen!I11)</f>
        <v/>
      </c>
      <c r="M11" s="99" t="str">
        <f>"  "&amp;Direktzahlungen!K10</f>
        <v xml:space="preserve">  GLÖZ 9    Dauergrünland in Natura-2000-Gebieten</v>
      </c>
      <c r="N11" s="108"/>
      <c r="O11" s="108"/>
      <c r="P11" s="108"/>
      <c r="Q11" s="261">
        <f>IF(Direktzahlungen!L10="","",Direktzahlungen!L10)</f>
        <v>0</v>
      </c>
      <c r="R11" s="264">
        <f>IF(Direktzahlungen!M10="","",Direktzahlungen!M10)</f>
        <v>0</v>
      </c>
      <c r="S11" s="43">
        <f>IF(Direktzahlungen!N10="","",Direktzahlungen!N10)</f>
        <v>0</v>
      </c>
      <c r="T11" s="116"/>
    </row>
    <row r="12" spans="1:20" ht="18.75">
      <c r="A12" s="107" t="str">
        <f>IF(Direktzahlungen!A12="","",Direktzahlungen!A12)</f>
        <v/>
      </c>
      <c r="B12" s="108"/>
      <c r="C12" s="171" t="str">
        <f>IF(Direktzahlungen!B11="","",Direktzahlungen!B11)</f>
        <v>LF in Natura-2000-Gebieten:</v>
      </c>
      <c r="D12" s="236">
        <f>IF(Direktzahlungen!C11="","",Direktzahlungen!C11)</f>
        <v>5</v>
      </c>
      <c r="E12" s="108" t="str">
        <f>IF(Direktzahlungen!D12="","",Direktzahlungen!D12)</f>
        <v/>
      </c>
      <c r="F12" s="108" t="str">
        <f>IF(Direktzahlungen!E12="","",Direktzahlungen!E12)</f>
        <v/>
      </c>
      <c r="G12" s="108" t="str">
        <f>IF(Direktzahlungen!F12="","",Direktzahlungen!F12)</f>
        <v/>
      </c>
      <c r="H12" s="108"/>
      <c r="I12" s="108" t="str">
        <f>IF(Direktzahlungen!G12="","",Direktzahlungen!G12)</f>
        <v/>
      </c>
      <c r="J12" s="108"/>
      <c r="K12" s="108" t="str">
        <f>IF(Direktzahlungen!H12="","",Direktzahlungen!H12)</f>
        <v/>
      </c>
      <c r="L12" s="116" t="str">
        <f>IF(Direktzahlungen!I12="","",Direktzahlungen!I12)</f>
        <v/>
      </c>
      <c r="M12" s="99" t="str">
        <f>IF(Direktzahlungen!J12="","",Direktzahlungen!J12)</f>
        <v/>
      </c>
      <c r="N12" s="125" t="str">
        <f>IF(Direktzahlungen!K12="","",Direktzahlungen!K12)</f>
        <v/>
      </c>
      <c r="O12" s="108"/>
      <c r="P12" s="108"/>
      <c r="Q12" s="171" t="str">
        <f>IF(Direktzahlungen!L11="","",Direktzahlungen!L11)</f>
        <v>Summe</v>
      </c>
      <c r="R12" s="123" t="str">
        <f>IF(Direktzahlungen!M11="","",Direktzahlungen!M11)</f>
        <v/>
      </c>
      <c r="S12" s="257">
        <f>IF(Direktzahlungen!N11="","",Direktzahlungen!N11)</f>
        <v>500</v>
      </c>
      <c r="T12" s="116"/>
    </row>
    <row r="13" spans="1:20" ht="7.9" customHeight="1" thickBot="1">
      <c r="A13" s="121"/>
      <c r="B13" s="122"/>
      <c r="C13" s="124"/>
      <c r="D13" s="122"/>
      <c r="E13" s="122"/>
      <c r="F13" s="122"/>
      <c r="G13" s="122"/>
      <c r="H13" s="122"/>
      <c r="I13" s="122"/>
      <c r="J13" s="122"/>
      <c r="K13" s="122"/>
      <c r="L13" s="118"/>
      <c r="M13" s="103"/>
      <c r="N13" s="104"/>
      <c r="O13" s="122"/>
      <c r="P13" s="122"/>
      <c r="Q13" s="258"/>
      <c r="R13" s="124"/>
      <c r="S13" s="259"/>
      <c r="T13" s="118"/>
    </row>
    <row r="14" spans="1:20" ht="19.5" thickTop="1">
      <c r="A14" s="107" t="str">
        <f>IF(Direktzahlungen!A13="","",Direktzahlungen!A13)</f>
        <v/>
      </c>
      <c r="B14" s="125" t="str">
        <f>IF(Direktzahlungen!B13="","",Direktzahlungen!B13)</f>
        <v>Berechnung der Einkommensstützung für Nachhaltigkeit in den Jahren</v>
      </c>
      <c r="C14" s="102"/>
      <c r="D14" s="125"/>
      <c r="E14" s="108"/>
      <c r="F14" s="108"/>
      <c r="G14" s="108"/>
      <c r="H14" s="108"/>
      <c r="I14" s="108"/>
      <c r="J14" s="108"/>
      <c r="K14" s="108"/>
      <c r="L14" s="116" t="str">
        <f>IF(Direktzahlungen!I13="","",Direktzahlungen!I13)</f>
        <v/>
      </c>
      <c r="M14" s="107" t="str">
        <f>IF(Direktzahlungen!J13="","",Direktzahlungen!J13)</f>
        <v/>
      </c>
      <c r="N14" s="108" t="str">
        <f>IF(Direktzahlungen!K13="","",Direktzahlungen!K13)</f>
        <v/>
      </c>
      <c r="O14" s="108" t="str">
        <f>IF(Direktzahlungen!L13="","",Direktzahlungen!L13)</f>
        <v/>
      </c>
      <c r="P14" s="108"/>
      <c r="Q14" s="108" t="str">
        <f>IF(Direktzahlungen!M13="","",Direktzahlungen!M13)</f>
        <v/>
      </c>
      <c r="R14" s="108" t="str">
        <f>IF(Direktzahlungen!N13="","",Direktzahlungen!N13)</f>
        <v/>
      </c>
      <c r="S14" s="108" t="str">
        <f>IF(Direktzahlungen!O13="","",Direktzahlungen!O13)</f>
        <v/>
      </c>
      <c r="T14" s="116"/>
    </row>
    <row r="15" spans="1:20" ht="18.75">
      <c r="A15" s="107" t="str">
        <f>IF(Direktzahlungen!A14="","",Direktzahlungen!A14)</f>
        <v/>
      </c>
      <c r="B15" s="239" t="str">
        <f>IF(Direktzahlungen!B14="","",Direktzahlungen!B14)</f>
        <v/>
      </c>
      <c r="C15" s="240"/>
      <c r="D15" s="241" t="str">
        <f>IF(Direktzahlungen!C14="","",Direktzahlungen!C14)</f>
        <v/>
      </c>
      <c r="E15" s="242">
        <f>IF(Direktzahlungen!D14="","",Direktzahlungen!D14)</f>
        <v>2023</v>
      </c>
      <c r="F15" s="127">
        <f>IF(Direktzahlungen!E14="","",Direktzahlungen!E14)</f>
        <v>2024</v>
      </c>
      <c r="G15" s="366">
        <f>IF(Direktzahlungen!F14="","",Direktzahlungen!F14)</f>
        <v>2025</v>
      </c>
      <c r="H15" s="367"/>
      <c r="I15" s="366">
        <f>IF(Direktzahlungen!G14="","",Direktzahlungen!G14)</f>
        <v>2026</v>
      </c>
      <c r="J15" s="367"/>
      <c r="K15" s="128">
        <f>IF(Direktzahlungen!H14="","",Direktzahlungen!H14)</f>
        <v>2027</v>
      </c>
      <c r="L15" s="130" t="str">
        <f>IF(Direktzahlungen!I14="","",Direktzahlungen!I14)</f>
        <v/>
      </c>
      <c r="M15" s="107" t="str">
        <f>IF(Direktzahlungen!J14="","",Direktzahlungen!J14)</f>
        <v/>
      </c>
      <c r="N15" s="108" t="str">
        <f>IF(Direktzahlungen!K14="","",Direktzahlungen!K14)</f>
        <v/>
      </c>
      <c r="O15" s="108" t="str">
        <f>IF(Direktzahlungen!L14="","",Direktzahlungen!L14)</f>
        <v/>
      </c>
      <c r="P15" s="108"/>
      <c r="Q15" s="108" t="str">
        <f>IF(Direktzahlungen!M14="","",Direktzahlungen!M14)</f>
        <v/>
      </c>
      <c r="R15" s="108" t="str">
        <f>IF(Direktzahlungen!N14="","",Direktzahlungen!N14)</f>
        <v/>
      </c>
      <c r="S15" s="108" t="str">
        <f>IF(Direktzahlungen!O14="","",Direktzahlungen!O14)</f>
        <v/>
      </c>
      <c r="T15" s="116"/>
    </row>
    <row r="16" spans="1:20" ht="18.75">
      <c r="A16" s="99" t="str">
        <f>IF(Direktzahlungen!A15="","",Direktzahlungen!A15)</f>
        <v/>
      </c>
      <c r="B16" s="284" t="str">
        <f>IF(Direktzahlungen!B15="","",Direktzahlungen!B15)</f>
        <v xml:space="preserve">Einkommensgrundstützung </v>
      </c>
      <c r="C16" s="285"/>
      <c r="D16" s="294" t="str">
        <f>IF(Direktzahlungen!C15="","",Direktzahlungen!C15)</f>
        <v>€/ha</v>
      </c>
      <c r="E16" s="295">
        <f>IF(Direktzahlungen!D15="","",Direktzahlungen!D15)</f>
        <v>170.93</v>
      </c>
      <c r="F16" s="296">
        <f>IF(Direktzahlungen!E15="","",Direktzahlungen!E15)</f>
        <v>157.63</v>
      </c>
      <c r="G16" s="368">
        <f>IF(Direktzahlungen!F15="","",Direktzahlungen!F15)</f>
        <v>151.97</v>
      </c>
      <c r="H16" s="369"/>
      <c r="I16" s="371">
        <f>IF(Direktzahlungen!G15="","",Direktzahlungen!G15)</f>
        <v>147.38</v>
      </c>
      <c r="J16" s="369"/>
      <c r="K16" s="295">
        <f>IF(Direktzahlungen!H15="","",Direktzahlungen!H15)</f>
        <v>147.38</v>
      </c>
      <c r="L16" s="119" t="str">
        <f>IF(Direktzahlungen!I15="","",Direktzahlungen!I15)</f>
        <v/>
      </c>
      <c r="M16" s="107" t="str">
        <f>IF(Direktzahlungen!J15="","",Direktzahlungen!J15)</f>
        <v/>
      </c>
      <c r="N16" s="108" t="str">
        <f>IF(Direktzahlungen!K15="","",Direktzahlungen!K15)</f>
        <v/>
      </c>
      <c r="O16" s="108" t="str">
        <f>IF(Direktzahlungen!L15="","",Direktzahlungen!L15)</f>
        <v/>
      </c>
      <c r="P16" s="108"/>
      <c r="Q16" s="108" t="str">
        <f>IF(Direktzahlungen!M15="","",Direktzahlungen!M15)</f>
        <v/>
      </c>
      <c r="R16" s="108" t="str">
        <f>IF(Direktzahlungen!N15="","",Direktzahlungen!N15)</f>
        <v/>
      </c>
      <c r="S16" s="108" t="str">
        <f>IF(Direktzahlungen!O15="","",Direktzahlungen!O15)</f>
        <v/>
      </c>
      <c r="T16" s="116"/>
    </row>
    <row r="17" spans="1:20" ht="18.75">
      <c r="A17" s="99" t="str">
        <f>IF(Direktzahlungen!A16="","",Direktzahlungen!A16)</f>
        <v/>
      </c>
      <c r="B17" s="286" t="str">
        <f>IF(Direktzahlungen!B16="","",Direktzahlungen!B16)</f>
        <v/>
      </c>
      <c r="C17" s="287"/>
      <c r="D17" s="297" t="str">
        <f>IF(Direktzahlungen!C16="","",Direktzahlungen!C16)</f>
        <v>€/Betr</v>
      </c>
      <c r="E17" s="298">
        <f>IF(Direktzahlungen!D16="","",Direktzahlungen!D16)</f>
        <v>3760.46</v>
      </c>
      <c r="F17" s="299">
        <f>IF(Direktzahlungen!E16="","",Direktzahlungen!E16)</f>
        <v>3467.8599999999997</v>
      </c>
      <c r="G17" s="370">
        <f>IF(Direktzahlungen!F16="","",Direktzahlungen!F16)</f>
        <v>3343.34</v>
      </c>
      <c r="H17" s="345"/>
      <c r="I17" s="344">
        <f>IF(Direktzahlungen!G16="","",Direktzahlungen!G16)</f>
        <v>3242.3599999999997</v>
      </c>
      <c r="J17" s="345"/>
      <c r="K17" s="298">
        <f>IF(Direktzahlungen!H16="","",Direktzahlungen!H16)</f>
        <v>3242.3599999999997</v>
      </c>
      <c r="L17" s="119" t="str">
        <f>IF(Direktzahlungen!I16="","",Direktzahlungen!I16)</f>
        <v/>
      </c>
      <c r="M17" s="107" t="str">
        <f>IF(Direktzahlungen!J16="","",Direktzahlungen!J16)</f>
        <v/>
      </c>
      <c r="N17" s="108" t="str">
        <f>IF(Direktzahlungen!K16="","",Direktzahlungen!K16)</f>
        <v/>
      </c>
      <c r="O17" s="108" t="str">
        <f>IF(Direktzahlungen!L16="","",Direktzahlungen!L16)</f>
        <v/>
      </c>
      <c r="P17" s="108"/>
      <c r="Q17" s="108" t="str">
        <f>IF(Direktzahlungen!M16="","",Direktzahlungen!M16)</f>
        <v/>
      </c>
      <c r="R17" s="108" t="str">
        <f>IF(Direktzahlungen!N16="","",Direktzahlungen!N16)</f>
        <v/>
      </c>
      <c r="S17" s="108" t="str">
        <f>IF(Direktzahlungen!O16="","",Direktzahlungen!O16)</f>
        <v/>
      </c>
      <c r="T17" s="116"/>
    </row>
    <row r="18" spans="1:20" ht="18.75">
      <c r="A18" s="99" t="str">
        <f>IF(Direktzahlungen!A17="","",Direktzahlungen!A17)</f>
        <v/>
      </c>
      <c r="B18" s="288" t="str">
        <f>IF(Direktzahlungen!B17="","",Direktzahlungen!B17)</f>
        <v>ersten 40 ha (ab 2023)</v>
      </c>
      <c r="C18" s="289"/>
      <c r="D18" s="300" t="str">
        <f>IF(Direktzahlungen!C17="","",Direktzahlungen!C17)</f>
        <v>€/ha</v>
      </c>
      <c r="E18" s="301">
        <f>IF(Direktzahlungen!D17="","",Direktzahlungen!D17)</f>
        <v>76.28</v>
      </c>
      <c r="F18" s="302">
        <f>IF(Direktzahlungen!E17="","",Direktzahlungen!E17)</f>
        <v>72.36</v>
      </c>
      <c r="G18" s="371">
        <f>IF(Direktzahlungen!F17="","",Direktzahlungen!F17)</f>
        <v>67.23</v>
      </c>
      <c r="H18" s="369"/>
      <c r="I18" s="371">
        <f>IF(Direktzahlungen!G17="","",Direktzahlungen!G17)</f>
        <v>65.31</v>
      </c>
      <c r="J18" s="369"/>
      <c r="K18" s="303">
        <f>IF(Direktzahlungen!H17="","",Direktzahlungen!H17)</f>
        <v>65.31</v>
      </c>
      <c r="L18" s="119" t="str">
        <f>IF(Direktzahlungen!I17="","",Direktzahlungen!I17)</f>
        <v/>
      </c>
      <c r="M18" s="107" t="str">
        <f>IF(Direktzahlungen!J17="","",Direktzahlungen!J17)</f>
        <v/>
      </c>
      <c r="N18" s="108" t="str">
        <f>IF(Direktzahlungen!K17="","",Direktzahlungen!K17)</f>
        <v/>
      </c>
      <c r="O18" s="108" t="str">
        <f>IF(Direktzahlungen!L17="","",Direktzahlungen!L17)</f>
        <v/>
      </c>
      <c r="P18" s="108"/>
      <c r="Q18" s="108" t="str">
        <f>IF(Direktzahlungen!M17="","",Direktzahlungen!M17)</f>
        <v/>
      </c>
      <c r="R18" s="108" t="str">
        <f>IF(Direktzahlungen!N17="","",Direktzahlungen!N17)</f>
        <v/>
      </c>
      <c r="S18" s="108" t="str">
        <f>IF(Direktzahlungen!O17="","",Direktzahlungen!O17)</f>
        <v/>
      </c>
      <c r="T18" s="116"/>
    </row>
    <row r="19" spans="1:20" ht="18.75">
      <c r="A19" s="99" t="str">
        <f>IF(Direktzahlungen!A18="","",Direktzahlungen!A18)</f>
        <v/>
      </c>
      <c r="B19" s="288" t="str">
        <f>IF(Direktzahlungen!B18="","",Direktzahlungen!B18)</f>
        <v/>
      </c>
      <c r="C19" s="290"/>
      <c r="D19" s="300" t="str">
        <f>IF(Direktzahlungen!C18="","",Direktzahlungen!C18)</f>
        <v>€/Betr</v>
      </c>
      <c r="E19" s="304">
        <f>IF(Direktzahlungen!D18="","",Direktzahlungen!D18)</f>
        <v>1678.16</v>
      </c>
      <c r="F19" s="305">
        <f>IF(Direktzahlungen!E18="","",Direktzahlungen!E18)</f>
        <v>1591.92</v>
      </c>
      <c r="G19" s="372">
        <f>IF(Direktzahlungen!F18="","",Direktzahlungen!F18)</f>
        <v>1479.0600000000002</v>
      </c>
      <c r="H19" s="351"/>
      <c r="I19" s="372">
        <f>IF(Direktzahlungen!G18="","",Direktzahlungen!G18)</f>
        <v>1436.8200000000002</v>
      </c>
      <c r="J19" s="351"/>
      <c r="K19" s="304">
        <f>IF(Direktzahlungen!H18="","",Direktzahlungen!H18)</f>
        <v>1436.8200000000002</v>
      </c>
      <c r="L19" s="119" t="str">
        <f>IF(Direktzahlungen!I18="","",Direktzahlungen!I18)</f>
        <v/>
      </c>
      <c r="M19" s="107" t="str">
        <f>IF(Direktzahlungen!J18="","",Direktzahlungen!J18)</f>
        <v/>
      </c>
      <c r="N19" s="108" t="str">
        <f>IF(Direktzahlungen!K18="","",Direktzahlungen!K18)</f>
        <v/>
      </c>
      <c r="O19" s="108" t="str">
        <f>IF(Direktzahlungen!L18="","",Direktzahlungen!L18)</f>
        <v/>
      </c>
      <c r="P19" s="108"/>
      <c r="Q19" s="108" t="str">
        <f>IF(Direktzahlungen!M18="","",Direktzahlungen!M18)</f>
        <v/>
      </c>
      <c r="R19" s="108" t="str">
        <f>IF(Direktzahlungen!N18="","",Direktzahlungen!N18)</f>
        <v/>
      </c>
      <c r="S19" s="108" t="str">
        <f>IF(Direktzahlungen!O18="","",Direktzahlungen!O18)</f>
        <v/>
      </c>
      <c r="T19" s="116"/>
    </row>
    <row r="20" spans="1:20" ht="18.75">
      <c r="A20" s="99" t="str">
        <f>IF(Direktzahlungen!A19="","",Direktzahlungen!A19)</f>
        <v/>
      </c>
      <c r="B20" s="288" t="str">
        <f>IF(Direktzahlungen!B19="","",Direktzahlungen!B19)</f>
        <v>weiteren 20 ha (ab 2023)</v>
      </c>
      <c r="C20" s="289"/>
      <c r="D20" s="300" t="str">
        <f>IF(Direktzahlungen!C19="","",Direktzahlungen!C19)</f>
        <v>€/ha</v>
      </c>
      <c r="E20" s="301">
        <f>IF(Direktzahlungen!D19="","",Direktzahlungen!D19)</f>
        <v>45.76</v>
      </c>
      <c r="F20" s="303">
        <f>IF(Direktzahlungen!E19="","",Direktzahlungen!E19)</f>
        <v>43.41</v>
      </c>
      <c r="G20" s="352">
        <f>IF(Direktzahlungen!F19="","",Direktzahlungen!F19)</f>
        <v>40.340000000000003</v>
      </c>
      <c r="H20" s="351"/>
      <c r="I20" s="352">
        <f>IF(Direktzahlungen!G19="","",Direktzahlungen!G19)</f>
        <v>39.19</v>
      </c>
      <c r="J20" s="351"/>
      <c r="K20" s="303">
        <f>IF(Direktzahlungen!H19="","",Direktzahlungen!H19)</f>
        <v>39.19</v>
      </c>
      <c r="L20" s="119" t="str">
        <f>IF(Direktzahlungen!I19="","",Direktzahlungen!I19)</f>
        <v/>
      </c>
      <c r="M20" s="109" t="str">
        <f>IF(Direktzahlungen!J19="","",Direktzahlungen!J19)</f>
        <v/>
      </c>
      <c r="N20" s="108" t="str">
        <f>IF(Direktzahlungen!K19="","",Direktzahlungen!K19)</f>
        <v/>
      </c>
      <c r="O20" s="108" t="str">
        <f>IF(Direktzahlungen!L19="","",Direktzahlungen!L19)</f>
        <v/>
      </c>
      <c r="P20" s="108"/>
      <c r="Q20" s="108" t="str">
        <f>IF(Direktzahlungen!M19="","",Direktzahlungen!M19)</f>
        <v/>
      </c>
      <c r="R20" s="108" t="str">
        <f>IF(Direktzahlungen!N19="","",Direktzahlungen!N19)</f>
        <v/>
      </c>
      <c r="S20" s="108" t="str">
        <f>IF(Direktzahlungen!O19="","",Direktzahlungen!O19)</f>
        <v/>
      </c>
      <c r="T20" s="116"/>
    </row>
    <row r="21" spans="1:20" ht="18.75">
      <c r="A21" s="99" t="str">
        <f>IF(Direktzahlungen!A20="","",Direktzahlungen!A20)</f>
        <v/>
      </c>
      <c r="B21" s="288" t="str">
        <f>IF(Direktzahlungen!B20="","",Direktzahlungen!B20)</f>
        <v/>
      </c>
      <c r="C21" s="290"/>
      <c r="D21" s="300" t="str">
        <f>IF(Direktzahlungen!C20="","",Direktzahlungen!C20)</f>
        <v>€/Betr</v>
      </c>
      <c r="E21" s="304">
        <f>IF(Direktzahlungen!D20="","",Direktzahlungen!D20)</f>
        <v>0</v>
      </c>
      <c r="F21" s="305">
        <f>IF(Direktzahlungen!E20="","",Direktzahlungen!E20)</f>
        <v>0</v>
      </c>
      <c r="G21" s="372">
        <f>IF(Direktzahlungen!F20="","",Direktzahlungen!F20)</f>
        <v>0</v>
      </c>
      <c r="H21" s="351"/>
      <c r="I21" s="372">
        <f>IF(Direktzahlungen!G20="","",Direktzahlungen!G20)</f>
        <v>0</v>
      </c>
      <c r="J21" s="351"/>
      <c r="K21" s="304">
        <f>IF(Direktzahlungen!H20="","",Direktzahlungen!H20)</f>
        <v>0</v>
      </c>
      <c r="L21" s="119" t="str">
        <f>IF(Direktzahlungen!I20="","",Direktzahlungen!I20)</f>
        <v/>
      </c>
      <c r="M21" s="107" t="str">
        <f>IF(Direktzahlungen!J20="","",Direktzahlungen!J20)</f>
        <v/>
      </c>
      <c r="N21" s="108" t="str">
        <f>IF(Direktzahlungen!K20="","",Direktzahlungen!K20)</f>
        <v/>
      </c>
      <c r="O21" s="108" t="str">
        <f>IF(Direktzahlungen!L20="","",Direktzahlungen!L20)</f>
        <v/>
      </c>
      <c r="P21" s="108"/>
      <c r="Q21" s="108" t="str">
        <f>IF(Direktzahlungen!M20="","",Direktzahlungen!M20)</f>
        <v/>
      </c>
      <c r="R21" s="108" t="str">
        <f>IF(Direktzahlungen!N20="","",Direktzahlungen!N20)</f>
        <v/>
      </c>
      <c r="S21" s="108" t="str">
        <f>IF(Direktzahlungen!O20="","",Direktzahlungen!O20)</f>
        <v/>
      </c>
      <c r="T21" s="116"/>
    </row>
    <row r="22" spans="1:20" ht="18.75">
      <c r="A22" s="99" t="str">
        <f>IF(Direktzahlungen!A21="","",Direktzahlungen!A21)</f>
        <v/>
      </c>
      <c r="B22" s="286" t="str">
        <f>IF(Direktzahlungen!B21="","",Direktzahlungen!B21)</f>
        <v>Umverteilungseinkommensstützung</v>
      </c>
      <c r="C22" s="287"/>
      <c r="D22" s="297" t="str">
        <f>IF(Direktzahlungen!C21="","",Direktzahlungen!C21)</f>
        <v>€/Betr</v>
      </c>
      <c r="E22" s="298">
        <f>IF(Direktzahlungen!D21="","",Direktzahlungen!D21)</f>
        <v>1678.16</v>
      </c>
      <c r="F22" s="306">
        <f>IF(Direktzahlungen!E21="","",Direktzahlungen!E21)</f>
        <v>1591.92</v>
      </c>
      <c r="G22" s="344">
        <f>IF(Direktzahlungen!F21="","",Direktzahlungen!F21)</f>
        <v>1479.0600000000002</v>
      </c>
      <c r="H22" s="345"/>
      <c r="I22" s="344">
        <f>IF(Direktzahlungen!G21="","",Direktzahlungen!G21)</f>
        <v>1436.8200000000002</v>
      </c>
      <c r="J22" s="345"/>
      <c r="K22" s="298">
        <f>IF(Direktzahlungen!H21="","",Direktzahlungen!H21)</f>
        <v>1436.8200000000002</v>
      </c>
      <c r="L22" s="148" t="str">
        <f>IF(Direktzahlungen!I21="","",Direktzahlungen!I21)</f>
        <v/>
      </c>
      <c r="M22" s="107" t="str">
        <f>IF(Direktzahlungen!J21="","",Direktzahlungen!J21)</f>
        <v/>
      </c>
      <c r="N22" s="108" t="str">
        <f>IF(Direktzahlungen!K21="","",Direktzahlungen!K21)</f>
        <v/>
      </c>
      <c r="O22" s="108" t="str">
        <f>IF(Direktzahlungen!L21="","",Direktzahlungen!L21)</f>
        <v/>
      </c>
      <c r="P22" s="108"/>
      <c r="Q22" s="108" t="str">
        <f>IF(Direktzahlungen!M21="","",Direktzahlungen!M21)</f>
        <v/>
      </c>
      <c r="R22" s="108" t="str">
        <f>IF(Direktzahlungen!N21="","",Direktzahlungen!N21)</f>
        <v/>
      </c>
      <c r="S22" s="108" t="str">
        <f>IF(Direktzahlungen!O21="","",Direktzahlungen!O21)</f>
        <v/>
      </c>
      <c r="T22" s="116"/>
    </row>
    <row r="23" spans="1:20" ht="18.75">
      <c r="A23" s="99" t="str">
        <f>IF(Direktzahlungen!A22="","",Direktzahlungen!A22)</f>
        <v/>
      </c>
      <c r="B23" s="291" t="str">
        <f>IF(Direktzahlungen!B22="","",Direktzahlungen!B22)</f>
        <v>Junglandwirte-Prämie</v>
      </c>
      <c r="C23" s="289"/>
      <c r="D23" s="300" t="str">
        <f>IF(Direktzahlungen!C22="","",Direktzahlungen!C22)</f>
        <v>€/ha</v>
      </c>
      <c r="E23" s="301">
        <f>IF(Direktzahlungen!D22="","",Direktzahlungen!D22)</f>
        <v>141.75</v>
      </c>
      <c r="F23" s="303">
        <f>IF(Direktzahlungen!E22="","",Direktzahlungen!E22)</f>
        <v>126.58</v>
      </c>
      <c r="G23" s="371">
        <f>IF(Direktzahlungen!F22="","",Direktzahlungen!F22)</f>
        <v>134.04</v>
      </c>
      <c r="H23" s="369"/>
      <c r="I23" s="371">
        <f>IF(Direktzahlungen!G22="","",Direktzahlungen!G22)</f>
        <v>134.04</v>
      </c>
      <c r="J23" s="369"/>
      <c r="K23" s="301">
        <f>IF(Direktzahlungen!H22="","",Direktzahlungen!H22)</f>
        <v>134.04</v>
      </c>
      <c r="L23" s="119" t="str">
        <f>IF(Direktzahlungen!I22="","",Direktzahlungen!I22)</f>
        <v/>
      </c>
      <c r="M23" s="109" t="str">
        <f>IF(Direktzahlungen!J22="","",Direktzahlungen!J22)</f>
        <v/>
      </c>
      <c r="N23" s="108" t="str">
        <f>IF(Direktzahlungen!K22="","",Direktzahlungen!K22)</f>
        <v/>
      </c>
      <c r="O23" s="108" t="str">
        <f>IF(Direktzahlungen!L22="","",Direktzahlungen!L22)</f>
        <v/>
      </c>
      <c r="P23" s="108"/>
      <c r="Q23" s="108" t="str">
        <f>IF(Direktzahlungen!M22="","",Direktzahlungen!M22)</f>
        <v/>
      </c>
      <c r="R23" s="108" t="str">
        <f>IF(Direktzahlungen!N22="","",Direktzahlungen!N22)</f>
        <v/>
      </c>
      <c r="S23" s="108" t="str">
        <f>IF(Direktzahlungen!O22="","",Direktzahlungen!O22)</f>
        <v/>
      </c>
      <c r="T23" s="116"/>
    </row>
    <row r="24" spans="1:20" ht="18.75">
      <c r="A24" s="99" t="str">
        <f>IF(Direktzahlungen!A23="","",Direktzahlungen!A23)</f>
        <v/>
      </c>
      <c r="B24" s="292" t="str">
        <f>IF(Direktzahlungen!B23="","",Direktzahlungen!B23)</f>
        <v>für max. 120 ha (ab 2023)</v>
      </c>
      <c r="C24" s="287"/>
      <c r="D24" s="297" t="str">
        <f>IF(Direktzahlungen!C23="","",Direktzahlungen!C23)</f>
        <v>€/Betr</v>
      </c>
      <c r="E24" s="298">
        <f>IF(Direktzahlungen!D23="","",Direktzahlungen!D23)</f>
        <v>0</v>
      </c>
      <c r="F24" s="306">
        <f>IF(Direktzahlungen!E23="","",Direktzahlungen!E23)</f>
        <v>0</v>
      </c>
      <c r="G24" s="344">
        <f>IF(Direktzahlungen!F23="","",Direktzahlungen!F23)</f>
        <v>2948.8799999999997</v>
      </c>
      <c r="H24" s="345"/>
      <c r="I24" s="344">
        <f>IF(Direktzahlungen!G23="","",Direktzahlungen!G23)</f>
        <v>2948.8799999999997</v>
      </c>
      <c r="J24" s="345"/>
      <c r="K24" s="298">
        <f>IF(Direktzahlungen!H23="","",Direktzahlungen!H23)</f>
        <v>2948.8799999999997</v>
      </c>
      <c r="L24" s="119" t="str">
        <f>IF(Direktzahlungen!I23="","",Direktzahlungen!I23)</f>
        <v/>
      </c>
      <c r="M24" s="107" t="str">
        <f>IF(Direktzahlungen!J23="","",Direktzahlungen!J23)</f>
        <v/>
      </c>
      <c r="N24" s="108" t="str">
        <f>IF(Direktzahlungen!K23="","",Direktzahlungen!K23)</f>
        <v/>
      </c>
      <c r="O24" s="108" t="str">
        <f>IF(Direktzahlungen!L23="","",Direktzahlungen!L23)</f>
        <v/>
      </c>
      <c r="P24" s="108"/>
      <c r="Q24" s="108" t="str">
        <f>IF(Direktzahlungen!M23="","",Direktzahlungen!M23)</f>
        <v/>
      </c>
      <c r="R24" s="108" t="str">
        <f>IF(Direktzahlungen!N23="","",Direktzahlungen!N23)</f>
        <v/>
      </c>
      <c r="S24" s="108" t="str">
        <f>IF(Direktzahlungen!O23="","",Direktzahlungen!O23)</f>
        <v/>
      </c>
      <c r="T24" s="116"/>
    </row>
    <row r="25" spans="1:20" ht="30" customHeight="1">
      <c r="A25" s="99" t="str">
        <f>IF(Direktzahlungen!A24="","",Direktzahlungen!A24)</f>
        <v/>
      </c>
      <c r="B25" s="288" t="str">
        <f>IF(Direktzahlungen!B24="","",Direktzahlungen!B24)</f>
        <v>Zahlung für Mutterkühe</v>
      </c>
      <c r="C25" s="289"/>
      <c r="D25" s="300" t="str">
        <f>IF(Direktzahlungen!C24="","",Direktzahlungen!C24)</f>
        <v>€/Tier</v>
      </c>
      <c r="E25" s="307">
        <f>IF(Direktzahlungen!D24="","",Direktzahlungen!D24)</f>
        <v>85.72</v>
      </c>
      <c r="F25" s="308">
        <f>IF(Direktzahlungen!E24="","",Direktzahlungen!E24)</f>
        <v>84.76</v>
      </c>
      <c r="G25" s="346">
        <f>IF(Direktzahlungen!F24="","",Direktzahlungen!F24)</f>
        <v>87.72</v>
      </c>
      <c r="H25" s="347"/>
      <c r="I25" s="378">
        <f>IF(Direktzahlungen!G24="","",Direktzahlungen!G24)</f>
        <v>85.22</v>
      </c>
      <c r="J25" s="347"/>
      <c r="K25" s="309">
        <f>IF(Direktzahlungen!H24="","",Direktzahlungen!H24)</f>
        <v>85.22</v>
      </c>
      <c r="L25" s="119" t="str">
        <f>IF(Direktzahlungen!I24="","",Direktzahlungen!I24)</f>
        <v/>
      </c>
      <c r="M25" s="107" t="str">
        <f>IF(Direktzahlungen!J24="","",Direktzahlungen!J24)</f>
        <v/>
      </c>
      <c r="N25" s="108" t="str">
        <f>IF(Direktzahlungen!K24="","",Direktzahlungen!K24)</f>
        <v/>
      </c>
      <c r="O25" s="108" t="str">
        <f>IF(Direktzahlungen!L24="","",Direktzahlungen!L24)</f>
        <v/>
      </c>
      <c r="P25" s="108"/>
      <c r="Q25" s="108" t="str">
        <f>IF(Direktzahlungen!M24="","",Direktzahlungen!M24)</f>
        <v/>
      </c>
      <c r="R25" s="108" t="str">
        <f>IF(Direktzahlungen!N24="","",Direktzahlungen!N24)</f>
        <v/>
      </c>
      <c r="S25" s="108" t="str">
        <f>IF(Direktzahlungen!O24="","",Direktzahlungen!O24)</f>
        <v/>
      </c>
      <c r="T25" s="116"/>
    </row>
    <row r="26" spans="1:20" ht="18.75">
      <c r="A26" s="99" t="str">
        <f>IF(Direktzahlungen!A25="","",Direktzahlungen!A25)</f>
        <v/>
      </c>
      <c r="B26" s="293" t="str">
        <f>IF(Direktzahlungen!B25="","",Direktzahlungen!B25)</f>
        <v/>
      </c>
      <c r="C26" s="290"/>
      <c r="D26" s="300" t="str">
        <f>IF(Direktzahlungen!C25="","",Direktzahlungen!C25)</f>
        <v>€/Betr</v>
      </c>
      <c r="E26" s="310">
        <f>IF(Direktzahlungen!D25="","",Direktzahlungen!D25)</f>
        <v>4286</v>
      </c>
      <c r="F26" s="311">
        <f>IF(Direktzahlungen!E25="","",Direktzahlungen!E25)</f>
        <v>4238</v>
      </c>
      <c r="G26" s="375">
        <f>IF(Direktzahlungen!F25="","",Direktzahlungen!F25)</f>
        <v>4386</v>
      </c>
      <c r="H26" s="354"/>
      <c r="I26" s="353">
        <f>IF(Direktzahlungen!G25="","",Direktzahlungen!G25)</f>
        <v>4261</v>
      </c>
      <c r="J26" s="354"/>
      <c r="K26" s="312">
        <f>IF(Direktzahlungen!H25="","",Direktzahlungen!H25)</f>
        <v>4261</v>
      </c>
      <c r="L26" s="119" t="str">
        <f>IF(Direktzahlungen!I25="","",Direktzahlungen!I25)</f>
        <v/>
      </c>
      <c r="M26" s="107" t="str">
        <f>IF(Direktzahlungen!J25="","",Direktzahlungen!J25)</f>
        <v/>
      </c>
      <c r="N26" s="108" t="str">
        <f>IF(Direktzahlungen!K25="","",Direktzahlungen!K25)</f>
        <v/>
      </c>
      <c r="O26" s="108" t="str">
        <f>IF(Direktzahlungen!L25="","",Direktzahlungen!L25)</f>
        <v/>
      </c>
      <c r="P26" s="108"/>
      <c r="Q26" s="108" t="str">
        <f>IF(Direktzahlungen!M25="","",Direktzahlungen!M25)</f>
        <v/>
      </c>
      <c r="R26" s="108" t="str">
        <f>IF(Direktzahlungen!N25="","",Direktzahlungen!N25)</f>
        <v/>
      </c>
      <c r="S26" s="108" t="str">
        <f>IF(Direktzahlungen!O25="","",Direktzahlungen!O25)</f>
        <v/>
      </c>
      <c r="T26" s="116"/>
    </row>
    <row r="27" spans="1:20" ht="18.75">
      <c r="A27" s="99" t="str">
        <f>IF(Direktzahlungen!A26="","",Direktzahlungen!A26)</f>
        <v/>
      </c>
      <c r="B27" s="288" t="str">
        <f>IF(Direktzahlungen!B26="","",Direktzahlungen!B26)</f>
        <v>Zahlung für Mutterschafe und -ziegen</v>
      </c>
      <c r="C27" s="289"/>
      <c r="D27" s="300" t="str">
        <f>IF(Direktzahlungen!C26="","",Direktzahlungen!C26)</f>
        <v>€/Tier</v>
      </c>
      <c r="E27" s="313">
        <f>IF(Direktzahlungen!D26="","",Direktzahlungen!D26)</f>
        <v>38.31</v>
      </c>
      <c r="F27" s="314">
        <f>IF(Direktzahlungen!E26="","",Direktzahlungen!E26)</f>
        <v>37.880000000000003</v>
      </c>
      <c r="G27" s="350">
        <f>IF(Direktzahlungen!F26="","",Direktzahlungen!F26)</f>
        <v>39</v>
      </c>
      <c r="H27" s="351"/>
      <c r="I27" s="352">
        <f>IF(Direktzahlungen!G26="","",Direktzahlungen!G26)</f>
        <v>37.89</v>
      </c>
      <c r="J27" s="351"/>
      <c r="K27" s="301">
        <f>IF(Direktzahlungen!H26="","",Direktzahlungen!H26)</f>
        <v>37.89</v>
      </c>
      <c r="L27" s="119" t="str">
        <f>IF(Direktzahlungen!I26="","",Direktzahlungen!I26)</f>
        <v/>
      </c>
      <c r="M27" s="107" t="str">
        <f>IF(Direktzahlungen!J26="","",Direktzahlungen!J26)</f>
        <v/>
      </c>
      <c r="N27" s="108" t="str">
        <f>IF(Direktzahlungen!K26="","",Direktzahlungen!K26)</f>
        <v/>
      </c>
      <c r="O27" s="108" t="str">
        <f>IF(Direktzahlungen!L26="","",Direktzahlungen!L26)</f>
        <v/>
      </c>
      <c r="P27" s="108"/>
      <c r="Q27" s="108" t="str">
        <f>IF(Direktzahlungen!M26="","",Direktzahlungen!M26)</f>
        <v/>
      </c>
      <c r="R27" s="108" t="str">
        <f>IF(Direktzahlungen!N26="","",Direktzahlungen!N26)</f>
        <v/>
      </c>
      <c r="S27" s="108" t="str">
        <f>IF(Direktzahlungen!O26="","",Direktzahlungen!O26)</f>
        <v/>
      </c>
      <c r="T27" s="116"/>
    </row>
    <row r="28" spans="1:20" ht="18.75">
      <c r="A28" s="99" t="str">
        <f>IF(Direktzahlungen!A27="","",Direktzahlungen!A27)</f>
        <v/>
      </c>
      <c r="B28" s="293" t="str">
        <f>IF(Direktzahlungen!B27="","",Direktzahlungen!B27)</f>
        <v/>
      </c>
      <c r="C28" s="290"/>
      <c r="D28" s="300" t="str">
        <f>IF(Direktzahlungen!C27="","",Direktzahlungen!C27)</f>
        <v>€/Betr</v>
      </c>
      <c r="E28" s="310">
        <f>IF(Direktzahlungen!D27="","",Direktzahlungen!D27)</f>
        <v>229.86</v>
      </c>
      <c r="F28" s="311">
        <f>IF(Direktzahlungen!E27="","",Direktzahlungen!E27)</f>
        <v>227.28000000000003</v>
      </c>
      <c r="G28" s="375">
        <f>IF(Direktzahlungen!F27="","",Direktzahlungen!F27)</f>
        <v>234</v>
      </c>
      <c r="H28" s="354"/>
      <c r="I28" s="353">
        <f>IF(Direktzahlungen!G27="","",Direktzahlungen!G27)</f>
        <v>227.34</v>
      </c>
      <c r="J28" s="354"/>
      <c r="K28" s="312">
        <f>IF(Direktzahlungen!H27="","",Direktzahlungen!H27)</f>
        <v>227.34</v>
      </c>
      <c r="L28" s="119" t="str">
        <f>IF(Direktzahlungen!I27="","",Direktzahlungen!I27)</f>
        <v/>
      </c>
      <c r="M28" s="107" t="str">
        <f>IF(Direktzahlungen!J27="","",Direktzahlungen!J27)</f>
        <v/>
      </c>
      <c r="N28" s="108" t="str">
        <f>IF(Direktzahlungen!K27="","",Direktzahlungen!K27)</f>
        <v/>
      </c>
      <c r="O28" s="108" t="str">
        <f>IF(Direktzahlungen!L27="","",Direktzahlungen!L27)</f>
        <v/>
      </c>
      <c r="P28" s="108"/>
      <c r="Q28" s="108" t="str">
        <f>IF(Direktzahlungen!M27="","",Direktzahlungen!M27)</f>
        <v/>
      </c>
      <c r="R28" s="108" t="str">
        <f>IF(Direktzahlungen!N27="","",Direktzahlungen!N27)</f>
        <v/>
      </c>
      <c r="S28" s="108" t="str">
        <f>IF(Direktzahlungen!O27="","",Direktzahlungen!O27)</f>
        <v/>
      </c>
      <c r="T28" s="116"/>
    </row>
    <row r="29" spans="1:20" ht="18.75">
      <c r="A29" s="99" t="str">
        <f>IF(Direktzahlungen!A28="","",Direktzahlungen!A28)</f>
        <v/>
      </c>
      <c r="B29" s="286" t="str">
        <f>IF(Direktzahlungen!B28="","",Direktzahlungen!B28)</f>
        <v>gekoppelte Einkommensstützung</v>
      </c>
      <c r="C29" s="287"/>
      <c r="D29" s="297" t="str">
        <f>IF(Direktzahlungen!C28="","",Direktzahlungen!C28)</f>
        <v>€/Betr</v>
      </c>
      <c r="E29" s="307">
        <f>IF(Direktzahlungen!D28="","",Direktzahlungen!D28)</f>
        <v>4515.8599999999997</v>
      </c>
      <c r="F29" s="315">
        <f>IF(Direktzahlungen!E28="","",Direktzahlungen!E28)</f>
        <v>4465.28</v>
      </c>
      <c r="G29" s="376">
        <f>IF(Direktzahlungen!F28="","",Direktzahlungen!F28)</f>
        <v>4620</v>
      </c>
      <c r="H29" s="356"/>
      <c r="I29" s="355">
        <f>IF(Direktzahlungen!G28="","",Direktzahlungen!G28)</f>
        <v>4488.34</v>
      </c>
      <c r="J29" s="356"/>
      <c r="K29" s="316">
        <f>IF(Direktzahlungen!H28="","",Direktzahlungen!H28)</f>
        <v>4488.34</v>
      </c>
      <c r="L29" s="119" t="str">
        <f>IF(Direktzahlungen!I28="","",Direktzahlungen!I28)</f>
        <v/>
      </c>
      <c r="M29" s="107" t="str">
        <f>IF(Direktzahlungen!J28="","",Direktzahlungen!J28)</f>
        <v/>
      </c>
      <c r="N29" s="108" t="str">
        <f>IF(Direktzahlungen!K28="","",Direktzahlungen!K28)</f>
        <v/>
      </c>
      <c r="O29" s="108" t="str">
        <f>IF(Direktzahlungen!L28="","",Direktzahlungen!L28)</f>
        <v/>
      </c>
      <c r="P29" s="108"/>
      <c r="Q29" s="108" t="str">
        <f>IF(Direktzahlungen!M28="","",Direktzahlungen!M28)</f>
        <v/>
      </c>
      <c r="R29" s="108" t="str">
        <f>IF(Direktzahlungen!N28="","",Direktzahlungen!N28)</f>
        <v/>
      </c>
      <c r="S29" s="108" t="str">
        <f>IF(Direktzahlungen!O28="","",Direktzahlungen!O28)</f>
        <v/>
      </c>
      <c r="T29" s="116"/>
    </row>
    <row r="30" spans="1:20" ht="18.75">
      <c r="A30" s="99" t="str">
        <f>IF(Direktzahlungen!A29="","",Direktzahlungen!A29)</f>
        <v/>
      </c>
      <c r="B30" s="243" t="str">
        <f>IF(Direktzahlungen!B29="","",Direktzahlungen!B29)</f>
        <v>Summe Einkommensstützung</v>
      </c>
      <c r="C30" s="244"/>
      <c r="D30" s="245" t="str">
        <f>IF(Direktzahlungen!C29="","",Direktzahlungen!C29)</f>
        <v>€/Betrieb</v>
      </c>
      <c r="E30" s="158">
        <f>IF(Direktzahlungen!D29="","",Direktzahlungen!D29)</f>
        <v>9954.48</v>
      </c>
      <c r="F30" s="317">
        <f>IF(Direktzahlungen!E29="","",Direktzahlungen!E29)</f>
        <v>9525.06</v>
      </c>
      <c r="G30" s="357">
        <f>IF(Direktzahlungen!F29="","",Direktzahlungen!F29)</f>
        <v>12391.28</v>
      </c>
      <c r="H30" s="358"/>
      <c r="I30" s="357">
        <f>IF(Direktzahlungen!G29="","",Direktzahlungen!G29)</f>
        <v>12116.4</v>
      </c>
      <c r="J30" s="358"/>
      <c r="K30" s="318">
        <f>IF(Direktzahlungen!H29="","",Direktzahlungen!H29)</f>
        <v>12116.4</v>
      </c>
      <c r="L30" s="119" t="str">
        <f>IF(Direktzahlungen!I29="","",Direktzahlungen!I29)</f>
        <v/>
      </c>
      <c r="M30" s="107" t="str">
        <f>IF(Direktzahlungen!J29="","",Direktzahlungen!J29)</f>
        <v/>
      </c>
      <c r="N30" s="108" t="str">
        <f>IF(Direktzahlungen!K29="","",Direktzahlungen!K29)</f>
        <v/>
      </c>
      <c r="O30" s="108" t="str">
        <f>IF(Direktzahlungen!L29="","",Direktzahlungen!L29)</f>
        <v/>
      </c>
      <c r="P30" s="108"/>
      <c r="Q30" s="108" t="str">
        <f>IF(Direktzahlungen!M29="","",Direktzahlungen!M29)</f>
        <v/>
      </c>
      <c r="R30" s="108" t="str">
        <f>IF(Direktzahlungen!N29="","",Direktzahlungen!N29)</f>
        <v/>
      </c>
      <c r="S30" s="108" t="str">
        <f>IF(Direktzahlungen!O29="","",Direktzahlungen!O29)</f>
        <v/>
      </c>
      <c r="T30" s="116"/>
    </row>
    <row r="31" spans="1:20" ht="18.75">
      <c r="A31" s="99" t="str">
        <f>IF(Direktzahlungen!A30="","",Direktzahlungen!A30)</f>
        <v/>
      </c>
      <c r="B31" s="246" t="str">
        <f>IF(Direktzahlungen!B30="","",Direktzahlungen!B30)</f>
        <v/>
      </c>
      <c r="C31" s="244"/>
      <c r="D31" s="245" t="str">
        <f>IF(Direktzahlungen!C30="","",Direktzahlungen!C30)</f>
        <v>€/ha LF</v>
      </c>
      <c r="E31" s="158">
        <f>IF(Direktzahlungen!D30="","",Direktzahlungen!D30)</f>
        <v>452.4763636363636</v>
      </c>
      <c r="F31" s="159">
        <f>IF(Direktzahlungen!E30="","",Direktzahlungen!E30)</f>
        <v>432.95727272727271</v>
      </c>
      <c r="G31" s="377">
        <f>IF(Direktzahlungen!F30="","",Direktzahlungen!F30)</f>
        <v>563.24</v>
      </c>
      <c r="H31" s="360"/>
      <c r="I31" s="359">
        <f>IF(Direktzahlungen!G30="","",Direktzahlungen!G30)</f>
        <v>550.74545454545455</v>
      </c>
      <c r="J31" s="360"/>
      <c r="K31" s="158">
        <f>IF(Direktzahlungen!H30="","",Direktzahlungen!H30)</f>
        <v>550.74545454545455</v>
      </c>
      <c r="L31" s="119" t="str">
        <f>IF(Direktzahlungen!I30="","",Direktzahlungen!I30)</f>
        <v/>
      </c>
      <c r="M31" s="107" t="str">
        <f>IF(Direktzahlungen!J30="","",Direktzahlungen!J30)</f>
        <v/>
      </c>
      <c r="N31" s="108" t="str">
        <f>IF(Direktzahlungen!K30="","",Direktzahlungen!K30)</f>
        <v/>
      </c>
      <c r="O31" s="108" t="str">
        <f>IF(Direktzahlungen!L30="","",Direktzahlungen!L30)</f>
        <v/>
      </c>
      <c r="P31" s="108"/>
      <c r="Q31" s="108" t="str">
        <f>IF(Direktzahlungen!M30="","",Direktzahlungen!M30)</f>
        <v/>
      </c>
      <c r="R31" s="108" t="str">
        <f>IF(Direktzahlungen!N30="","",Direktzahlungen!N30)</f>
        <v/>
      </c>
      <c r="S31" s="108" t="str">
        <f>IF(Direktzahlungen!O30="","",Direktzahlungen!O30)</f>
        <v/>
      </c>
      <c r="T31" s="116"/>
    </row>
    <row r="32" spans="1:20" ht="16.5" thickBot="1">
      <c r="A32" s="103" t="str">
        <f>IF(Direktzahlungen!A31="","",Direktzahlungen!A31)</f>
        <v/>
      </c>
      <c r="B32" s="103"/>
      <c r="C32" s="279" t="str">
        <f>IF(Direktzahlungen!B31="","",Direktzahlungen!B31)</f>
        <v>2023, 2024: Tatsächliche Einheitsbeträge</v>
      </c>
      <c r="D32" s="278"/>
      <c r="E32" s="278" t="str">
        <f>IF(Direktzahlungen!D31="","",Direktzahlungen!D31)</f>
        <v>Ab 2025: Geplante Einheitsbeträge</v>
      </c>
      <c r="F32" s="163"/>
      <c r="G32" s="163"/>
      <c r="H32" s="163"/>
      <c r="I32" s="163" t="str">
        <f>IF(Direktzahlungen!G31="","",Direktzahlungen!G31)</f>
        <v/>
      </c>
      <c r="J32" s="163"/>
      <c r="K32" s="164" t="str">
        <f>IF(Direktzahlungen!H31="","",Direktzahlungen!H31)</f>
        <v/>
      </c>
      <c r="L32" s="120" t="str">
        <f>IF(Direktzahlungen!I31="","",Direktzahlungen!I31)</f>
        <v/>
      </c>
      <c r="M32" s="122" t="str">
        <f>IF(Direktzahlungen!J31="","",Direktzahlungen!J31)</f>
        <v/>
      </c>
      <c r="N32" s="122" t="str">
        <f>IF(Direktzahlungen!K31="","",Direktzahlungen!K31)</f>
        <v/>
      </c>
      <c r="O32" s="122" t="str">
        <f>IF(Direktzahlungen!L31="","",Direktzahlungen!L31)</f>
        <v/>
      </c>
      <c r="P32" s="122"/>
      <c r="Q32" s="122" t="str">
        <f>IF(Direktzahlungen!M31="","",Direktzahlungen!M31)</f>
        <v/>
      </c>
      <c r="R32" s="122" t="str">
        <f>IF(Direktzahlungen!N31="","",Direktzahlungen!N31)</f>
        <v/>
      </c>
      <c r="S32" s="122" t="str">
        <f>IF(Direktzahlungen!O31="","",Direktzahlungen!O31)</f>
        <v/>
      </c>
      <c r="T32" s="118"/>
    </row>
    <row r="33" spans="1:20" ht="32.25" thickTop="1">
      <c r="A33" s="44"/>
      <c r="B33" s="379" t="s">
        <v>339</v>
      </c>
      <c r="C33" s="383"/>
      <c r="D33" s="383"/>
      <c r="E33" s="276"/>
      <c r="F33" s="274"/>
      <c r="G33" s="44"/>
      <c r="H33" s="44"/>
      <c r="I33" s="44"/>
      <c r="J33" s="44"/>
      <c r="K33" s="44"/>
      <c r="L33" s="102"/>
      <c r="M33" s="379" t="s">
        <v>339</v>
      </c>
      <c r="N33" s="380"/>
      <c r="O33" s="380"/>
      <c r="P33" s="380"/>
      <c r="Q33" s="381"/>
      <c r="R33" s="102"/>
      <c r="S33" s="102"/>
      <c r="T33" s="102"/>
    </row>
    <row r="34" spans="1:20" ht="32.25" thickBot="1">
      <c r="A34" s="102"/>
      <c r="B34" s="384"/>
      <c r="C34" s="384"/>
      <c r="D34" s="384"/>
      <c r="E34" s="275"/>
      <c r="F34" s="275"/>
      <c r="G34" s="102"/>
      <c r="H34" s="102"/>
      <c r="I34" s="102"/>
      <c r="J34" s="102"/>
      <c r="K34" s="102"/>
      <c r="L34" s="102"/>
      <c r="M34" s="382"/>
      <c r="N34" s="382"/>
      <c r="O34" s="382"/>
      <c r="P34" s="382"/>
      <c r="Q34" s="382"/>
      <c r="R34" s="122"/>
      <c r="S34" s="102"/>
      <c r="T34" s="102"/>
    </row>
    <row r="35" spans="1:20" ht="6.6" customHeight="1" thickTop="1">
      <c r="A35" s="105" t="str">
        <f>IF(Ökoregelungen!A1="","",Ökoregelungen!A1)</f>
        <v/>
      </c>
      <c r="B35" s="106"/>
      <c r="C35" s="106" t="str">
        <f>IF(Ökoregelungen!B1="","",Ökoregelungen!B1)</f>
        <v/>
      </c>
      <c r="D35" s="247" t="str">
        <f>IF(Ökoregelungen!D1="","",Ökoregelungen!D1)</f>
        <v/>
      </c>
      <c r="E35" s="201" t="str">
        <f>IF(Ökoregelungen!E1="","",Ökoregelungen!E1)</f>
        <v/>
      </c>
      <c r="F35" s="248" t="str">
        <f>IF(Ökoregelungen!F1="","",Ökoregelungen!F1)</f>
        <v/>
      </c>
      <c r="G35" s="106" t="str">
        <f>IF(Ökoregelungen!G1="","",Ökoregelungen!G1)</f>
        <v/>
      </c>
      <c r="H35" s="106" t="str">
        <f>IF(Ökoregelungen!H1="","",Ökoregelungen!H1)</f>
        <v/>
      </c>
      <c r="I35" s="106"/>
      <c r="J35" s="106" t="str">
        <f>IF(Ökoregelungen!J1="","",Ökoregelungen!J1)</f>
        <v/>
      </c>
      <c r="K35" s="106" t="str">
        <f>IF(Ökoregelungen!K1="","",Ökoregelungen!K1)</f>
        <v/>
      </c>
      <c r="L35" s="115"/>
      <c r="M35" s="105" t="str">
        <f>IF(Ökoregelungen!L1="","",Ökoregelungen!L1)</f>
        <v/>
      </c>
      <c r="N35" s="106"/>
      <c r="O35" s="106"/>
      <c r="P35" s="106"/>
      <c r="Q35" s="106"/>
      <c r="R35" s="106"/>
      <c r="S35" s="106"/>
      <c r="T35" s="115"/>
    </row>
    <row r="36" spans="1:20" ht="18.75">
      <c r="A36" s="107" t="str">
        <f>IF(Ökoregelungen!A2="","",Ökoregelungen!A2)</f>
        <v/>
      </c>
      <c r="B36" s="125" t="str">
        <f>IF(Ökoregelungen!B2="","",Ökoregelungen!B2)</f>
        <v>Freiwillige Öko-Regelungen: Zahlungen und Kostenansätze</v>
      </c>
      <c r="C36" s="108"/>
      <c r="D36" s="108"/>
      <c r="E36" s="108"/>
      <c r="F36" s="249"/>
      <c r="G36" s="250"/>
      <c r="H36" s="373" t="str">
        <f>IF(Ökoregelungen!H2="","",Ökoregelungen!H2)</f>
        <v>Beträge für das Jahr 2025</v>
      </c>
      <c r="I36" s="374"/>
      <c r="J36" s="374"/>
      <c r="K36" s="374"/>
      <c r="L36" s="116"/>
      <c r="M36" s="107" t="str">
        <f>IF(Ökoregelungen!L2="","",Ökoregelungen!L2)</f>
        <v/>
      </c>
      <c r="N36" s="108"/>
      <c r="O36" s="108"/>
      <c r="P36" s="108"/>
      <c r="Q36" s="108"/>
      <c r="R36" s="108"/>
      <c r="S36" s="108"/>
      <c r="T36" s="116"/>
    </row>
    <row r="37" spans="1:20" ht="15.75">
      <c r="A37" s="107" t="str">
        <f>IF(Ökoregelungen!A3="","",Ökoregelungen!A3)</f>
        <v/>
      </c>
      <c r="B37" s="108"/>
      <c r="C37" s="251" t="str">
        <f>IF(Ökoregelungen!B3="","",Ökoregelungen!B3)</f>
        <v/>
      </c>
      <c r="D37" s="123" t="str">
        <f>IF(Ökoregelungen!D3="","",Ökoregelungen!D3)</f>
        <v/>
      </c>
      <c r="E37" s="123" t="str">
        <f>IF(Ökoregelungen!E3="","",Ökoregelungen!E3)</f>
        <v/>
      </c>
      <c r="F37" s="123" t="str">
        <f>IF(Ökoregelungen!F3="","",Ökoregelungen!F3)</f>
        <v/>
      </c>
      <c r="G37" s="123" t="str">
        <f>IF(Ökoregelungen!G3="","",Ökoregelungen!G3)</f>
        <v/>
      </c>
      <c r="H37" s="252" t="s">
        <v>16</v>
      </c>
      <c r="I37" s="252" t="s">
        <v>91</v>
      </c>
      <c r="J37" s="361" t="s">
        <v>257</v>
      </c>
      <c r="K37" s="362"/>
      <c r="L37" s="116"/>
      <c r="M37" s="107" t="str">
        <f>IF(Ökoregelungen!L3="","",Ökoregelungen!L3)</f>
        <v/>
      </c>
      <c r="N37" s="108"/>
      <c r="O37" s="108"/>
      <c r="P37" s="108"/>
      <c r="Q37" s="108"/>
      <c r="R37" s="108"/>
      <c r="S37" s="108"/>
      <c r="T37" s="116"/>
    </row>
    <row r="38" spans="1:20" ht="15.75">
      <c r="A38" s="107" t="str">
        <f>IF(Ökoregelungen!A4="","",Ökoregelungen!A4)</f>
        <v/>
      </c>
      <c r="B38" s="108"/>
      <c r="C38" s="123"/>
      <c r="D38" s="123" t="str">
        <f>IF(Ökoregelungen!D4="","",Ökoregelungen!D4)</f>
        <v/>
      </c>
      <c r="E38" s="123" t="str">
        <f>IF(Ökoregelungen!E4="","",Ökoregelungen!E4)</f>
        <v/>
      </c>
      <c r="F38" s="123" t="str">
        <f>IF(Ökoregelungen!F4="","",Ökoregelungen!F4)</f>
        <v/>
      </c>
      <c r="G38" s="123" t="str">
        <f>IF(Ökoregelungen!G4="","",Ökoregelungen!G4)</f>
        <v/>
      </c>
      <c r="H38" s="348" t="s">
        <v>1</v>
      </c>
      <c r="I38" s="349"/>
      <c r="J38" s="217" t="s">
        <v>1</v>
      </c>
      <c r="K38" s="253" t="s">
        <v>209</v>
      </c>
      <c r="L38" s="116"/>
      <c r="M38" s="107" t="str">
        <f>IF(Ökoregelungen!L4="","",Ökoregelungen!L4)</f>
        <v/>
      </c>
      <c r="N38" s="108"/>
      <c r="O38" s="108"/>
      <c r="P38" s="108"/>
      <c r="Q38" s="108"/>
      <c r="R38" s="108"/>
      <c r="S38" s="108"/>
      <c r="T38" s="116"/>
    </row>
    <row r="39" spans="1:20" ht="15.6" customHeight="1">
      <c r="A39" s="107" t="str">
        <f>IF(Ökoregelungen!A5="","",Ökoregelungen!A5)</f>
        <v/>
      </c>
      <c r="B39" s="341" t="str">
        <f>IF(Ökoregelungen!B4="","",Ökoregelungen!B4)</f>
        <v>(1) Biodiversität</v>
      </c>
      <c r="C39" s="269" t="str">
        <f>IF(Ökoregelungen!C5="","",Ökoregelungen!C5)</f>
        <v xml:space="preserve">1a  -  Nichtproduktives AL (Hilfe beachten!) </v>
      </c>
      <c r="D39" s="261">
        <f>IF(Ökoregelungen!D5="","",Ökoregelungen!D5)</f>
        <v>10</v>
      </c>
      <c r="E39" s="266" t="str">
        <f>IF(Ökoregelungen!E5="","",Ökoregelungen!E5)</f>
        <v>% AL</v>
      </c>
      <c r="F39" s="35">
        <f>IF(Ökoregelungen!F5="","",Ökoregelungen!F5)</f>
        <v>1.2</v>
      </c>
      <c r="G39" s="42" t="str">
        <f>IF(Ökoregelungen!G5="","",Ökoregelungen!G5)</f>
        <v>ha</v>
      </c>
      <c r="H39" s="30">
        <f>IF(Ökoregelungen!H5="","",Ökoregelungen!H5)</f>
        <v>1133.3333333333335</v>
      </c>
      <c r="I39" s="263">
        <f>IF(Ökoregelungen!I5="","",Ökoregelungen!I5)</f>
        <v>0</v>
      </c>
      <c r="J39" s="32">
        <f>IF(Ökoregelungen!J5="","",Ökoregelungen!J5)</f>
        <v>1133.3333333333335</v>
      </c>
      <c r="K39" s="32">
        <f>IF(Ökoregelungen!K5="","",Ökoregelungen!K5)</f>
        <v>1360.0000000000002</v>
      </c>
      <c r="L39" s="116"/>
      <c r="M39" s="107" t="str">
        <f>IF(Ökoregelungen!L5="","",Ökoregelungen!L5)</f>
        <v/>
      </c>
      <c r="N39" s="108"/>
      <c r="O39" s="108"/>
      <c r="P39" s="108"/>
      <c r="Q39" s="108"/>
      <c r="R39" s="108"/>
      <c r="S39" s="108"/>
      <c r="T39" s="116"/>
    </row>
    <row r="40" spans="1:20" ht="15.75">
      <c r="A40" s="107" t="str">
        <f>IF(Ökoregelungen!A6="","",Ökoregelungen!A6)</f>
        <v/>
      </c>
      <c r="B40" s="342" t="str">
        <f>IF(Ökoregelungen!B6="","",Ökoregelungen!B6)</f>
        <v/>
      </c>
      <c r="C40" s="270" t="str">
        <f>IF(Ökoregelungen!C6="","",Ökoregelungen!C6)</f>
        <v>1b  -  Blühflächen/-streifen auf AL nach 1a</v>
      </c>
      <c r="D40" s="261">
        <f>IF(Ökoregelungen!D6="","",Ökoregelungen!D6)</f>
        <v>2</v>
      </c>
      <c r="E40" s="171" t="str">
        <f>IF(Ökoregelungen!E6="","",Ökoregelungen!E6)</f>
        <v>ha</v>
      </c>
      <c r="F40" s="36">
        <f>IF(Ökoregelungen!F6="","",Ökoregelungen!F6)</f>
        <v>1.2</v>
      </c>
      <c r="G40" s="13" t="str">
        <f>IF(Ökoregelungen!G6="","",Ökoregelungen!G6)</f>
        <v>ha</v>
      </c>
      <c r="H40" s="30">
        <f>IF(Ökoregelungen!H6="","",Ökoregelungen!H6)</f>
        <v>200</v>
      </c>
      <c r="I40" s="263">
        <f>IF(Ökoregelungen!I6="","",Ökoregelungen!I6)</f>
        <v>0</v>
      </c>
      <c r="J40" s="32">
        <f>IF(Ökoregelungen!J6="","",Ökoregelungen!J6)</f>
        <v>200</v>
      </c>
      <c r="K40" s="32">
        <f>IF(Ökoregelungen!K6="","",Ökoregelungen!K6)</f>
        <v>240</v>
      </c>
      <c r="L40" s="116"/>
      <c r="M40" s="107" t="str">
        <f>IF(Ökoregelungen!L6="","",Ökoregelungen!L6)</f>
        <v/>
      </c>
      <c r="N40" s="108"/>
      <c r="O40" s="108"/>
      <c r="P40" s="108"/>
      <c r="Q40" s="108"/>
      <c r="R40" s="108"/>
      <c r="S40" s="108"/>
      <c r="T40" s="116"/>
    </row>
    <row r="41" spans="1:20" ht="15.75">
      <c r="A41" s="107" t="str">
        <f>IF(Ökoregelungen!A7="","",Ökoregelungen!A7)</f>
        <v/>
      </c>
      <c r="B41" s="342" t="str">
        <f>IF(Ökoregelungen!B7="","",Ökoregelungen!B7)</f>
        <v/>
      </c>
      <c r="C41" s="270" t="str">
        <f>IF(Ökoregelungen!C7="","",Ökoregelungen!C7)</f>
        <v>1c  -  Blühflächen/-streifen auf DK-Fläche</v>
      </c>
      <c r="D41" s="261">
        <f>IF(Ökoregelungen!D7="","",Ökoregelungen!D7)</f>
        <v>0</v>
      </c>
      <c r="E41" s="171" t="str">
        <f>IF(Ökoregelungen!E7="","",Ökoregelungen!E7)</f>
        <v>ha</v>
      </c>
      <c r="F41" s="36">
        <f>IF(Ökoregelungen!F7="","",Ökoregelungen!F7)</f>
        <v>0</v>
      </c>
      <c r="G41" s="13" t="str">
        <f>IF(Ökoregelungen!G7="","",Ökoregelungen!G7)</f>
        <v>ha</v>
      </c>
      <c r="H41" s="30">
        <f>IF(Ökoregelungen!H7="","",Ökoregelungen!H7)</f>
        <v>200</v>
      </c>
      <c r="I41" s="263">
        <f>IF(Ökoregelungen!I7="","",Ökoregelungen!I7)</f>
        <v>0</v>
      </c>
      <c r="J41" s="32">
        <f>IF(Ökoregelungen!J7="","",Ökoregelungen!J7)</f>
        <v>200</v>
      </c>
      <c r="K41" s="32">
        <f>IF(Ökoregelungen!K7="","",Ökoregelungen!K7)</f>
        <v>0</v>
      </c>
      <c r="L41" s="116"/>
      <c r="M41" s="107" t="str">
        <f>IF(Ökoregelungen!L7="","",Ökoregelungen!L7)</f>
        <v/>
      </c>
      <c r="N41" s="108"/>
      <c r="O41" s="108"/>
      <c r="P41" s="108"/>
      <c r="Q41" s="108"/>
      <c r="R41" s="108"/>
      <c r="S41" s="108"/>
      <c r="T41" s="116"/>
    </row>
    <row r="42" spans="1:20" ht="15.75">
      <c r="A42" s="107" t="str">
        <f>IF(Ökoregelungen!A8="","",Ökoregelungen!A8)</f>
        <v/>
      </c>
      <c r="B42" s="343" t="str">
        <f>IF(Ökoregelungen!B8="","",Ökoregelungen!B8)</f>
        <v/>
      </c>
      <c r="C42" s="271" t="str">
        <f>IF(Ökoregelungen!C8="","",Ökoregelungen!C8)</f>
        <v>1d  -  Altgrasflächen/-streifen auf DGL (Hilfe beachten)</v>
      </c>
      <c r="D42" s="261">
        <f>IF(Ökoregelungen!D8="","",Ökoregelungen!D8)</f>
        <v>10</v>
      </c>
      <c r="E42" s="267" t="str">
        <f>IF(Ökoregelungen!E8="","",Ökoregelungen!E8)</f>
        <v>% DGL</v>
      </c>
      <c r="F42" s="36">
        <f>IF(Ökoregelungen!F8="","",Ökoregelungen!F8)</f>
        <v>1</v>
      </c>
      <c r="G42" s="45" t="str">
        <f>IF(Ökoregelungen!G8="","",Ökoregelungen!G8)</f>
        <v>ha</v>
      </c>
      <c r="H42" s="30">
        <f>IF(Ökoregelungen!H8="","",Ökoregelungen!H8)</f>
        <v>900</v>
      </c>
      <c r="I42" s="263">
        <f>IF(Ökoregelungen!I8="","",Ökoregelungen!I8)</f>
        <v>0</v>
      </c>
      <c r="J42" s="32">
        <f>IF(Ökoregelungen!J8="","",Ökoregelungen!J8)</f>
        <v>900</v>
      </c>
      <c r="K42" s="32">
        <f>IF(Ökoregelungen!K8="","",Ökoregelungen!K8)</f>
        <v>900</v>
      </c>
      <c r="L42" s="116"/>
      <c r="M42" s="107" t="str">
        <f>IF(Ökoregelungen!L8="","",Ökoregelungen!L8)</f>
        <v/>
      </c>
      <c r="N42" s="108"/>
      <c r="O42" s="108"/>
      <c r="P42" s="108"/>
      <c r="Q42" s="108"/>
      <c r="R42" s="108"/>
      <c r="S42" s="108"/>
      <c r="T42" s="116"/>
    </row>
    <row r="43" spans="1:20" ht="15.75">
      <c r="A43" s="107" t="str">
        <f>IF(Ökoregelungen!A9="","",Ökoregelungen!A9)</f>
        <v/>
      </c>
      <c r="B43" s="272" t="str">
        <f>IF(Ökoregelungen!B9="","",Ökoregelungen!B9)</f>
        <v xml:space="preserve">(2)    Vielfältige Kulturen im Ackerbau </v>
      </c>
      <c r="C43" s="273"/>
      <c r="D43" s="261" t="str">
        <f>IF(Ökoregelungen!D9="","",Ökoregelungen!D9)</f>
        <v>ja</v>
      </c>
      <c r="E43" s="268" t="str">
        <f>IF(Ökoregelungen!E9="","",Ökoregelungen!E9)</f>
        <v/>
      </c>
      <c r="F43" s="36">
        <f>IF(Ökoregelungen!F9="","",Ökoregelungen!F9)</f>
        <v>12</v>
      </c>
      <c r="G43" s="46" t="str">
        <f>IF(Ökoregelungen!G9="","",Ökoregelungen!G9)</f>
        <v>ha</v>
      </c>
      <c r="H43" s="30">
        <f>IF(Ökoregelungen!H9="","",Ökoregelungen!H9)</f>
        <v>60</v>
      </c>
      <c r="I43" s="263">
        <f>IF(Ökoregelungen!I9="","",Ökoregelungen!I9)</f>
        <v>0</v>
      </c>
      <c r="J43" s="32">
        <f>IF(Ökoregelungen!J9="","",Ökoregelungen!J9)</f>
        <v>60</v>
      </c>
      <c r="K43" s="32">
        <f>IF(Ökoregelungen!K9="","",Ökoregelungen!K9)</f>
        <v>720</v>
      </c>
      <c r="L43" s="116"/>
      <c r="M43" s="107" t="str">
        <f>IF(Ökoregelungen!L9="","",Ökoregelungen!L9)</f>
        <v/>
      </c>
      <c r="N43" s="108"/>
      <c r="O43" s="108"/>
      <c r="P43" s="108"/>
      <c r="Q43" s="108"/>
      <c r="R43" s="108"/>
      <c r="S43" s="108"/>
      <c r="T43" s="116"/>
    </row>
    <row r="44" spans="1:20" ht="15.75">
      <c r="A44" s="107" t="str">
        <f>IF(Ökoregelungen!A10="","",Ökoregelungen!A10)</f>
        <v/>
      </c>
      <c r="B44" s="272" t="str">
        <f>IF(Ökoregelungen!B10="","",Ökoregelungen!B10)</f>
        <v>(3)    Agroforstsysteme auf AL und DGL</v>
      </c>
      <c r="C44" s="273"/>
      <c r="D44" s="261">
        <f>IF(Ökoregelungen!D10="","",Ökoregelungen!D10)</f>
        <v>2</v>
      </c>
      <c r="E44" s="268" t="str">
        <f>IF(Ökoregelungen!E10="","",Ökoregelungen!E10)</f>
        <v>ha</v>
      </c>
      <c r="F44" s="36">
        <f>IF(Ökoregelungen!F10="","",Ökoregelungen!F10)</f>
        <v>2</v>
      </c>
      <c r="G44" s="46" t="str">
        <f>IF(Ökoregelungen!G10="","",Ökoregelungen!G10)</f>
        <v>ha</v>
      </c>
      <c r="H44" s="30">
        <f>IF(Ökoregelungen!H10="","",Ökoregelungen!H10)</f>
        <v>200</v>
      </c>
      <c r="I44" s="263">
        <f>IF(Ökoregelungen!I10="","",Ökoregelungen!I10)</f>
        <v>0</v>
      </c>
      <c r="J44" s="32">
        <f>IF(Ökoregelungen!J10="","",Ökoregelungen!J10)</f>
        <v>200</v>
      </c>
      <c r="K44" s="32">
        <f>IF(Ökoregelungen!K10="","",Ökoregelungen!K10)</f>
        <v>400</v>
      </c>
      <c r="L44" s="116"/>
      <c r="M44" s="107" t="str">
        <f>IF(Ökoregelungen!L10="","",Ökoregelungen!L10)</f>
        <v/>
      </c>
      <c r="N44" s="108"/>
      <c r="O44" s="108"/>
      <c r="P44" s="108"/>
      <c r="Q44" s="108"/>
      <c r="R44" s="108"/>
      <c r="S44" s="108"/>
      <c r="T44" s="116"/>
    </row>
    <row r="45" spans="1:20" ht="15.75">
      <c r="A45" s="107" t="str">
        <f>IF(Ökoregelungen!A11="","",Ökoregelungen!A11)</f>
        <v/>
      </c>
      <c r="B45" s="272" t="str">
        <f>IF(Ökoregelungen!B11="","",Ökoregelungen!B11)</f>
        <v>(4)    Extensivierung DGL insges.</v>
      </c>
      <c r="C45" s="273"/>
      <c r="D45" s="261" t="str">
        <f>IF(Ökoregelungen!D11="","",Ökoregelungen!D11)</f>
        <v>nein</v>
      </c>
      <c r="E45" s="268" t="str">
        <f>IF(Ökoregelungen!E11="","",Ökoregelungen!E11)</f>
        <v/>
      </c>
      <c r="F45" s="36">
        <f>IF(Ökoregelungen!F11="","",Ökoregelungen!F11)</f>
        <v>0</v>
      </c>
      <c r="G45" s="46" t="str">
        <f>IF(Ökoregelungen!G11="","",Ökoregelungen!G11)</f>
        <v>ha</v>
      </c>
      <c r="H45" s="30">
        <f>IF(Ökoregelungen!H11="","",Ökoregelungen!H11)</f>
        <v>100</v>
      </c>
      <c r="I45" s="263">
        <f>IF(Ökoregelungen!I11="","",Ökoregelungen!I11)</f>
        <v>0</v>
      </c>
      <c r="J45" s="32">
        <f>IF(Ökoregelungen!J11="","",Ökoregelungen!J11)</f>
        <v>100</v>
      </c>
      <c r="K45" s="32">
        <f>IF(Ökoregelungen!K11="","",Ökoregelungen!K11)</f>
        <v>0</v>
      </c>
      <c r="L45" s="116"/>
      <c r="M45" s="107" t="str">
        <f>IF(Ökoregelungen!L11="","",Ökoregelungen!L11)</f>
        <v/>
      </c>
      <c r="N45" s="108"/>
      <c r="O45" s="108"/>
      <c r="P45" s="108"/>
      <c r="Q45" s="108"/>
      <c r="R45" s="108"/>
      <c r="S45" s="108"/>
      <c r="T45" s="116"/>
    </row>
    <row r="46" spans="1:20" ht="15.75">
      <c r="A46" s="107" t="str">
        <f>IF(Ökoregelungen!A12="","",Ökoregelungen!A12)</f>
        <v/>
      </c>
      <c r="B46" s="272" t="str">
        <f>IF(Ökoregelungen!B12="","",Ökoregelungen!B12)</f>
        <v>(5)    4-Kennarten DGL</v>
      </c>
      <c r="C46" s="273"/>
      <c r="D46" s="261">
        <f>IF(Ökoregelungen!D12="","",Ökoregelungen!D12)</f>
        <v>5</v>
      </c>
      <c r="E46" s="268" t="str">
        <f>IF(Ökoregelungen!E12="","",Ökoregelungen!E12)</f>
        <v>ha</v>
      </c>
      <c r="F46" s="36">
        <f>IF(Ökoregelungen!F12="","",Ökoregelungen!F12)</f>
        <v>5</v>
      </c>
      <c r="G46" s="46" t="str">
        <f>IF(Ökoregelungen!G12="","",Ökoregelungen!G12)</f>
        <v>ha</v>
      </c>
      <c r="H46" s="30">
        <f>IF(Ökoregelungen!H12="","",Ökoregelungen!H12)</f>
        <v>240</v>
      </c>
      <c r="I46" s="263">
        <f>IF(Ökoregelungen!I12="","",Ökoregelungen!I12)</f>
        <v>0</v>
      </c>
      <c r="J46" s="32">
        <f>IF(Ökoregelungen!J12="","",Ökoregelungen!J12)</f>
        <v>240</v>
      </c>
      <c r="K46" s="32">
        <f>IF(Ökoregelungen!K12="","",Ökoregelungen!K12)</f>
        <v>1200</v>
      </c>
      <c r="L46" s="116"/>
      <c r="M46" s="107" t="str">
        <f>IF(Ökoregelungen!L12="","",Ökoregelungen!L12)</f>
        <v/>
      </c>
      <c r="N46" s="108"/>
      <c r="O46" s="108"/>
      <c r="P46" s="108"/>
      <c r="Q46" s="108"/>
      <c r="R46" s="108"/>
      <c r="S46" s="108"/>
      <c r="T46" s="116"/>
    </row>
    <row r="47" spans="1:20" ht="15.95" customHeight="1">
      <c r="A47" s="107" t="str">
        <f>IF(Ökoregelungen!A13="","",Ökoregelungen!A13)</f>
        <v/>
      </c>
      <c r="B47" s="363" t="str">
        <f>IF(Ökoregelungen!B13="","",Ökoregelungen!B13)</f>
        <v>(6) PSM-Verzicht</v>
      </c>
      <c r="C47" s="266" t="str">
        <f>IF(Ökoregelungen!C13="","",Ökoregelungen!C13)</f>
        <v>auf Sommerungen</v>
      </c>
      <c r="D47" s="261">
        <f>IF(Ökoregelungen!D13="","",Ökoregelungen!D13)</f>
        <v>0</v>
      </c>
      <c r="E47" s="266" t="str">
        <f>IF(Ökoregelungen!E13="","",Ökoregelungen!E13)</f>
        <v>ha</v>
      </c>
      <c r="F47" s="36">
        <f>IF(Ökoregelungen!F13="","",Ökoregelungen!F13)</f>
        <v>0</v>
      </c>
      <c r="G47" s="42" t="str">
        <f>IF(Ökoregelungen!G13="","",Ökoregelungen!G13)</f>
        <v>ha</v>
      </c>
      <c r="H47" s="30">
        <f>IF(Ökoregelungen!H13="","",Ökoregelungen!H13)</f>
        <v>150</v>
      </c>
      <c r="I47" s="263">
        <f>IF(Ökoregelungen!I13="","",Ökoregelungen!I13)</f>
        <v>0</v>
      </c>
      <c r="J47" s="32">
        <f>IF(Ökoregelungen!J13="","",Ökoregelungen!J13)</f>
        <v>150</v>
      </c>
      <c r="K47" s="32">
        <f>IF(Ökoregelungen!K13="","",Ökoregelungen!K13)</f>
        <v>0</v>
      </c>
      <c r="L47" s="116"/>
      <c r="M47" s="107" t="str">
        <f>IF(Ökoregelungen!L13="","",Ökoregelungen!L13)</f>
        <v/>
      </c>
      <c r="N47" s="108"/>
      <c r="O47" s="108"/>
      <c r="P47" s="108"/>
      <c r="Q47" s="108"/>
      <c r="R47" s="108"/>
      <c r="S47" s="108"/>
      <c r="T47" s="116"/>
    </row>
    <row r="48" spans="1:20" ht="15.95" customHeight="1">
      <c r="A48" s="107" t="str">
        <f>IF(Ökoregelungen!A14="","",Ökoregelungen!A14)</f>
        <v/>
      </c>
      <c r="B48" s="364" t="str">
        <f>IF(Ökoregelungen!B14="","",Ökoregelungen!B14)</f>
        <v/>
      </c>
      <c r="C48" s="171" t="str">
        <f>IF(Ökoregelungen!C14="","",Ökoregelungen!C14)</f>
        <v>auf Ackerfutter</v>
      </c>
      <c r="D48" s="261">
        <f>IF(Ökoregelungen!D14="","",Ökoregelungen!D14)</f>
        <v>0</v>
      </c>
      <c r="E48" s="171" t="str">
        <f>IF(Ökoregelungen!E14="","",Ökoregelungen!E14)</f>
        <v>ha</v>
      </c>
      <c r="F48" s="36">
        <f>IF(Ökoregelungen!F14="","",Ökoregelungen!F14)</f>
        <v>0</v>
      </c>
      <c r="G48" s="13" t="str">
        <f>IF(Ökoregelungen!G14="","",Ökoregelungen!G14)</f>
        <v>ha</v>
      </c>
      <c r="H48" s="30">
        <f>IF(Ökoregelungen!H14="","",Ökoregelungen!H14)</f>
        <v>50</v>
      </c>
      <c r="I48" s="263">
        <f>IF(Ökoregelungen!I14="","",Ökoregelungen!I14)</f>
        <v>0</v>
      </c>
      <c r="J48" s="32">
        <f>IF(Ökoregelungen!J14="","",Ökoregelungen!J14)</f>
        <v>50</v>
      </c>
      <c r="K48" s="32">
        <f>IF(Ökoregelungen!K14="","",Ökoregelungen!K14)</f>
        <v>0</v>
      </c>
      <c r="L48" s="116"/>
      <c r="M48" s="107" t="str">
        <f>IF(Ökoregelungen!L14="","",Ökoregelungen!L14)</f>
        <v/>
      </c>
      <c r="N48" s="108"/>
      <c r="O48" s="108"/>
      <c r="P48" s="108"/>
      <c r="Q48" s="108"/>
      <c r="R48" s="108"/>
      <c r="S48" s="108"/>
      <c r="T48" s="116"/>
    </row>
    <row r="49" spans="1:20" ht="15.95" customHeight="1">
      <c r="A49" s="107" t="str">
        <f>IF(Ökoregelungen!A15="","",Ökoregelungen!A15)</f>
        <v/>
      </c>
      <c r="B49" s="365" t="str">
        <f>IF(Ökoregelungen!B15="","",Ökoregelungen!B15)</f>
        <v/>
      </c>
      <c r="C49" s="171" t="str">
        <f>IF(Ökoregelungen!C15="","",Ökoregelungen!C15)</f>
        <v>auf Dauerkulturen</v>
      </c>
      <c r="D49" s="262">
        <f>IF(Ökoregelungen!D15="","",Ökoregelungen!D15)</f>
        <v>0</v>
      </c>
      <c r="E49" s="171" t="str">
        <f>IF(Ökoregelungen!E15="","",Ökoregelungen!E15)</f>
        <v>ha</v>
      </c>
      <c r="F49" s="39">
        <f>IF(Ökoregelungen!F15="","",Ökoregelungen!F15)</f>
        <v>0</v>
      </c>
      <c r="G49" s="13" t="str">
        <f>IF(Ökoregelungen!G15="","",Ökoregelungen!G15)</f>
        <v>ha</v>
      </c>
      <c r="H49" s="40">
        <f>IF(Ökoregelungen!H15="","",Ökoregelungen!H15)</f>
        <v>150</v>
      </c>
      <c r="I49" s="263">
        <f>IF(Ökoregelungen!I15="","",Ökoregelungen!I15)</f>
        <v>0</v>
      </c>
      <c r="J49" s="41">
        <f>IF(Ökoregelungen!J15="","",Ökoregelungen!J15)</f>
        <v>150</v>
      </c>
      <c r="K49" s="41">
        <f>IF(Ökoregelungen!K15="","",Ökoregelungen!K15)</f>
        <v>0</v>
      </c>
      <c r="L49" s="116"/>
      <c r="M49" s="107" t="str">
        <f>IF(Ökoregelungen!L15="","",Ökoregelungen!L15)</f>
        <v/>
      </c>
      <c r="N49" s="108"/>
      <c r="O49" s="108"/>
      <c r="P49" s="108"/>
      <c r="Q49" s="108"/>
      <c r="R49" s="108"/>
      <c r="S49" s="108"/>
      <c r="T49" s="116"/>
    </row>
    <row r="50" spans="1:20" ht="15.75">
      <c r="A50" s="107" t="str">
        <f>IF(Ökoregelungen!A16="","",Ökoregelungen!A16)</f>
        <v/>
      </c>
      <c r="B50" s="272" t="str">
        <f>IF(Ökoregelungen!B16="","",Ökoregelungen!B16)</f>
        <v>(7)    Natura 2000 angepasste Bewirtschaftung</v>
      </c>
      <c r="C50" s="272"/>
      <c r="D50" s="277" t="str">
        <f>IF(Ökoregelungen!D16="","",Ökoregelungen!D16)</f>
        <v/>
      </c>
      <c r="E50" s="268" t="str">
        <f>IF(Ökoregelungen!E16="","",Ökoregelungen!E16)</f>
        <v/>
      </c>
      <c r="F50" s="36">
        <f>IF(Ökoregelungen!F16="","",Ökoregelungen!F16)</f>
        <v>5</v>
      </c>
      <c r="G50" s="46" t="str">
        <f>IF(Ökoregelungen!G16="","",Ökoregelungen!G16)</f>
        <v>ha</v>
      </c>
      <c r="H50" s="30">
        <f>IF(Ökoregelungen!H16="","",Ökoregelungen!H16)</f>
        <v>40</v>
      </c>
      <c r="I50" s="263">
        <f>IF(Ökoregelungen!I16="","",Ökoregelungen!I16)</f>
        <v>0</v>
      </c>
      <c r="J50" s="32">
        <f>IF(Ökoregelungen!J16="","",Ökoregelungen!J16)</f>
        <v>40</v>
      </c>
      <c r="K50" s="32">
        <f>IF(Ökoregelungen!K16="","",Ökoregelungen!K16)</f>
        <v>200</v>
      </c>
      <c r="L50" s="116"/>
      <c r="M50" s="107" t="str">
        <f>IF(Ökoregelungen!L16="","",Ökoregelungen!L16)</f>
        <v/>
      </c>
      <c r="N50" s="108"/>
      <c r="O50" s="108"/>
      <c r="P50" s="108"/>
      <c r="Q50" s="108"/>
      <c r="R50" s="108"/>
      <c r="S50" s="108"/>
      <c r="T50" s="116"/>
    </row>
    <row r="51" spans="1:20" ht="15.75">
      <c r="A51" s="107" t="str">
        <f>IF(Ökoregelungen!A17="","",Ökoregelungen!A17)</f>
        <v/>
      </c>
      <c r="B51" s="47" t="str">
        <f>IF(Ökoregelungen!B17="","",Ökoregelungen!B17)</f>
        <v>Summen aus Inanspruchnahme der ÖR-Maßnahmen</v>
      </c>
      <c r="C51" s="47"/>
      <c r="D51" s="48"/>
      <c r="E51" s="48"/>
      <c r="F51" s="48"/>
      <c r="G51" s="48"/>
      <c r="H51" s="48"/>
      <c r="I51" s="48"/>
      <c r="J51" s="37" t="str">
        <f>IF(Ökoregelungen!J17="","",Ökoregelungen!J17)</f>
        <v/>
      </c>
      <c r="K51" s="37">
        <f>IF(Ökoregelungen!K17="","",Ökoregelungen!K17)</f>
        <v>5020</v>
      </c>
      <c r="L51" s="116"/>
      <c r="M51" s="107" t="str">
        <f>IF(Ökoregelungen!L17="","",Ökoregelungen!L17)</f>
        <v/>
      </c>
      <c r="N51" s="108"/>
      <c r="O51" s="108"/>
      <c r="P51" s="108"/>
      <c r="Q51" s="108"/>
      <c r="R51" s="108"/>
      <c r="S51" s="108"/>
      <c r="T51" s="116"/>
    </row>
    <row r="52" spans="1:20" ht="9.6" customHeight="1" thickBot="1">
      <c r="A52" s="121" t="str">
        <f>IF(Ökoregelungen!A18="","",Ökoregelungen!A18)</f>
        <v/>
      </c>
      <c r="B52" s="122"/>
      <c r="C52" s="122" t="str">
        <f>IF(Ökoregelungen!B18="","",Ökoregelungen!B18)</f>
        <v/>
      </c>
      <c r="D52" s="122" t="str">
        <f>IF(Ökoregelungen!D18="","",Ökoregelungen!D18)</f>
        <v/>
      </c>
      <c r="E52" s="122" t="str">
        <f>IF(Ökoregelungen!E18="","",Ökoregelungen!E18)</f>
        <v/>
      </c>
      <c r="F52" s="122" t="str">
        <f>IF(Ökoregelungen!F18="","",Ökoregelungen!F18)</f>
        <v/>
      </c>
      <c r="G52" s="122" t="str">
        <f>IF(Ökoregelungen!G18="","",Ökoregelungen!G18)</f>
        <v/>
      </c>
      <c r="H52" s="122" t="str">
        <f>IF(Ökoregelungen!H18="","",Ökoregelungen!H18)</f>
        <v/>
      </c>
      <c r="I52" s="122"/>
      <c r="J52" s="260" t="str">
        <f>IF(Ökoregelungen!J18="","",Ökoregelungen!J18)</f>
        <v/>
      </c>
      <c r="K52" s="122" t="str">
        <f>IF(Ökoregelungen!K18="","",Ökoregelungen!K18)</f>
        <v/>
      </c>
      <c r="L52" s="118"/>
      <c r="M52" s="121" t="str">
        <f>IF(Ökoregelungen!L18="","",Ökoregelungen!L18)</f>
        <v/>
      </c>
      <c r="N52" s="122"/>
      <c r="O52" s="122"/>
      <c r="P52" s="122"/>
      <c r="Q52" s="122"/>
      <c r="R52" s="122"/>
      <c r="S52" s="122"/>
      <c r="T52" s="118"/>
    </row>
    <row r="53" spans="1:20" ht="15.75" thickTop="1">
      <c r="B53" s="403" t="s">
        <v>344</v>
      </c>
      <c r="D53" s="12" t="s">
        <v>342</v>
      </c>
      <c r="L53" s="102"/>
      <c r="M53" s="102"/>
      <c r="N53" s="102"/>
      <c r="O53" s="102"/>
      <c r="P53" s="102"/>
      <c r="Q53" s="102"/>
      <c r="R53" s="102"/>
      <c r="S53" s="102"/>
      <c r="T53" s="102"/>
    </row>
    <row r="54" spans="1:20">
      <c r="L54" s="102"/>
      <c r="M54" s="102"/>
      <c r="N54" s="102"/>
      <c r="O54" s="102"/>
      <c r="P54" s="102"/>
      <c r="Q54" s="102"/>
      <c r="R54" s="102"/>
      <c r="S54" s="102"/>
      <c r="T54" s="102"/>
    </row>
    <row r="55" spans="1:20">
      <c r="Q55" s="102"/>
      <c r="R55" s="102"/>
      <c r="S55" s="102"/>
      <c r="T55" s="102"/>
    </row>
    <row r="56" spans="1:20">
      <c r="Q56" s="102"/>
      <c r="R56" s="102"/>
      <c r="S56" s="102"/>
      <c r="T56" s="102"/>
    </row>
    <row r="57" spans="1:20">
      <c r="Q57" s="102"/>
      <c r="R57" s="102"/>
      <c r="S57" s="102"/>
      <c r="T57" s="102"/>
    </row>
    <row r="58" spans="1:20">
      <c r="Q58" s="102"/>
      <c r="R58" s="102"/>
      <c r="S58" s="102"/>
      <c r="T58" s="102"/>
    </row>
    <row r="59" spans="1:20">
      <c r="Q59" s="102"/>
      <c r="R59" s="102"/>
      <c r="S59" s="102"/>
      <c r="T59" s="102"/>
    </row>
    <row r="60" spans="1:20">
      <c r="Q60" s="102"/>
      <c r="R60" s="102"/>
      <c r="S60" s="102"/>
      <c r="T60" s="102"/>
    </row>
  </sheetData>
  <sheetProtection algorithmName="SHA-512" hashValue="04egsqAu6kK7OqmenGZthufWA1Z0o/UdyS+4w68LnGEQFJPqXGTnEh8lOCKOSf93+3z2IE5dvw4iMqgFteMDHA==" saltValue="p5hBu0kkIffFQGLFIzcdLA==" spinCount="100000" sheet="1" objects="1" scenarios="1"/>
  <mergeCells count="41">
    <mergeCell ref="M33:Q34"/>
    <mergeCell ref="B33:D34"/>
    <mergeCell ref="I23:J23"/>
    <mergeCell ref="G20:H20"/>
    <mergeCell ref="G21:H21"/>
    <mergeCell ref="I20:J20"/>
    <mergeCell ref="I21:J21"/>
    <mergeCell ref="I22:J22"/>
    <mergeCell ref="I15:J15"/>
    <mergeCell ref="I16:J16"/>
    <mergeCell ref="I17:J17"/>
    <mergeCell ref="I18:J18"/>
    <mergeCell ref="I19:J19"/>
    <mergeCell ref="B47:B49"/>
    <mergeCell ref="G15:H15"/>
    <mergeCell ref="G16:H16"/>
    <mergeCell ref="G17:H17"/>
    <mergeCell ref="G18:H18"/>
    <mergeCell ref="G19:H19"/>
    <mergeCell ref="H36:K36"/>
    <mergeCell ref="I26:J26"/>
    <mergeCell ref="G28:H28"/>
    <mergeCell ref="G29:H29"/>
    <mergeCell ref="G30:H30"/>
    <mergeCell ref="G31:H31"/>
    <mergeCell ref="G26:H26"/>
    <mergeCell ref="I25:J25"/>
    <mergeCell ref="G22:H22"/>
    <mergeCell ref="G23:H23"/>
    <mergeCell ref="B39:B42"/>
    <mergeCell ref="G24:H24"/>
    <mergeCell ref="G25:H25"/>
    <mergeCell ref="H38:I38"/>
    <mergeCell ref="G27:H27"/>
    <mergeCell ref="I27:J27"/>
    <mergeCell ref="I24:J24"/>
    <mergeCell ref="I28:J28"/>
    <mergeCell ref="I29:J29"/>
    <mergeCell ref="I30:J30"/>
    <mergeCell ref="I31:J31"/>
    <mergeCell ref="J37:K37"/>
  </mergeCells>
  <conditionalFormatting sqref="E35">
    <cfRule type="iconSet" priority="2">
      <iconSet iconSet="3Symbols2" showValue="0">
        <cfvo type="percent" val="0"/>
        <cfvo type="num" val="0"/>
        <cfvo type="num" val="0"/>
      </iconSet>
    </cfRule>
    <cfRule type="cellIs" dxfId="2" priority="3" operator="greaterThan">
      <formula>5</formula>
    </cfRule>
    <cfRule type="cellIs" dxfId="1" priority="4" operator="greaterThan">
      <formula>0</formula>
    </cfRule>
    <cfRule type="cellIs" dxfId="0" priority="5" operator="greaterThan">
      <formula>#REF!</formula>
    </cfRule>
  </conditionalFormatting>
  <pageMargins left="0.51181102362204722" right="0.51181102362204722" top="0.78740157480314965" bottom="0.59055118110236227" header="0.51181102362204722" footer="0.31496062992125984"/>
  <pageSetup paperSize="9" scale="55" orientation="landscape" r:id="rId1"/>
  <headerFooter>
    <oddHeader>&amp;C&amp;"-,Fett"&amp;20GAP-Prämienrechner Bayern</oddHeader>
  </headerFooter>
  <drawing r:id="rId2"/>
  <extLst>
    <ext xmlns:x14="http://schemas.microsoft.com/office/spreadsheetml/2009/9/main" uri="{78C0D931-6437-407d-A8EE-F0AAD7539E65}">
      <x14:conditionalFormattings>
        <x14:conditionalFormatting xmlns:xm="http://schemas.microsoft.com/office/excel/2006/main">
          <x14:cfRule type="iconSet" priority="1" id="{5C84AE48-8D9A-45CB-BB9C-C169D2371190}">
            <x14:iconSet iconSet="3Symbols2" custom="1">
              <x14:cfvo type="percent">
                <xm:f>0</xm:f>
              </x14:cfvo>
              <x14:cfvo type="num">
                <xm:f>0</xm:f>
              </x14:cfvo>
              <x14:cfvo type="num" gte="0">
                <xm:f>0</xm:f>
              </x14:cfvo>
              <x14:cfIcon iconSet="3Symbols2" iconId="0"/>
              <x14:cfIcon iconSet="3Symbols2" iconId="2"/>
              <x14:cfIcon iconSet="3Symbols2" iconId="0"/>
            </x14:iconSet>
          </x14:cfRule>
          <xm:sqref>E35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6A0C-3136-4FA3-9376-B1A7BC898C47}">
  <sheetPr codeName="Tabelle4"/>
  <dimension ref="A1:F59"/>
  <sheetViews>
    <sheetView zoomScale="90" zoomScaleNormal="90" workbookViewId="0">
      <selection activeCell="D26" sqref="D26"/>
    </sheetView>
  </sheetViews>
  <sheetFormatPr baseColWidth="10" defaultRowHeight="15"/>
  <cols>
    <col min="1" max="1" width="11.5703125" style="21"/>
    <col min="2" max="2" width="67.42578125" customWidth="1"/>
    <col min="3" max="4" width="11.5703125" style="21"/>
    <col min="6" max="6" width="34.28515625" customWidth="1"/>
  </cols>
  <sheetData>
    <row r="1" spans="1:6">
      <c r="A1" s="21">
        <v>1</v>
      </c>
      <c r="B1" t="s">
        <v>251</v>
      </c>
      <c r="D1" s="21">
        <v>70</v>
      </c>
    </row>
    <row r="2" spans="1:6">
      <c r="A2" s="21">
        <v>2</v>
      </c>
      <c r="B2" t="s">
        <v>46</v>
      </c>
      <c r="D2" s="21">
        <v>70</v>
      </c>
    </row>
    <row r="3" spans="1:6">
      <c r="A3" s="21">
        <v>3</v>
      </c>
      <c r="B3" t="s">
        <v>191</v>
      </c>
      <c r="D3" s="21">
        <v>70</v>
      </c>
    </row>
    <row r="4" spans="1:6" ht="120">
      <c r="A4" s="21">
        <v>4</v>
      </c>
      <c r="B4" s="20" t="s">
        <v>220</v>
      </c>
      <c r="C4" s="21" t="s">
        <v>28</v>
      </c>
      <c r="D4" s="21">
        <v>180</v>
      </c>
    </row>
    <row r="5" spans="1:6">
      <c r="A5" s="21">
        <v>5</v>
      </c>
      <c r="B5" s="20" t="s">
        <v>245</v>
      </c>
      <c r="C5" s="21" t="s">
        <v>32</v>
      </c>
      <c r="D5" s="21">
        <v>60</v>
      </c>
    </row>
    <row r="6" spans="1:6" ht="165">
      <c r="A6" s="21">
        <v>6</v>
      </c>
      <c r="B6" s="50" t="str">
        <f>E6&amp;" "&amp;F6</f>
        <v>Die notwendige Fläche für den Fruchtwechsel ist der Umfang des Ackerlandes ohne Landschaftselemente und Pufferstreifen auf Ackerland. Kein Fruchtwechsel gemäß GLÖZ 7 ist notwendig, wenn es sich um einen Ökobetrieb handelt oder wenn gleichzeitig die LF maximal 50 ha und der Grünlandanteil mindestens 75% umfasst. 
Die Daten Ihres Betriebes: 
          Ökobetrieb: ja
          AL: 12 ha,
          LF: 22 ha,
          Grünlandanteil: 45,45 %</v>
      </c>
      <c r="C6" s="21" t="s">
        <v>34</v>
      </c>
      <c r="D6" s="21">
        <v>200</v>
      </c>
      <c r="E6" t="s">
        <v>108</v>
      </c>
      <c r="F6" s="20" t="str">
        <f>"
Die Daten Ihres Betriebes: 
          Ökobetrieb: "&amp;Direktzahlungen!H8&amp;"
          AL: "&amp;Direktzahlungen!C3&amp;" ha,
"&amp;"          LF: "&amp;Direktzahlungen!C10&amp;" ha,
"&amp;"          Grünlandanteil: "&amp;IF(Direktzahlungen!C10=0,0,ROUND(Direktzahlungen!C8/Direktzahlungen!C10*100,2))&amp;" %"</f>
        <v xml:space="preserve">
Die Daten Ihres Betriebes: 
          Ökobetrieb: ja
          AL: 12 ha,
          LF: 22 ha,
          Grünlandanteil: 45,45 %</v>
      </c>
    </row>
    <row r="7" spans="1:6" ht="126.6" customHeight="1">
      <c r="A7" s="21">
        <v>7</v>
      </c>
      <c r="B7" s="50" t="str">
        <f>E7&amp;" "&amp;F7</f>
        <v>Die stillzulegende Fläche umfasst 4% des Ackerlandes ohne die Fläche für Landschaftselemente und Pufferstreifen auf Ackerland. Kein Ackerland muss stillgelegt werden,  wenn entweder das Ackerland maximal 10 ha oder gleichzeitig die LF maximal 50 ha und der Grünlandanteil mindestens 75% umfasst. 
Die Daten Ihres Betriebes: 
          AL: 12 ha,
          LF: 22 ha,
          Grünlandanteil: 45,45 %</v>
      </c>
      <c r="C7" s="21" t="s">
        <v>17</v>
      </c>
      <c r="D7" s="21">
        <v>180</v>
      </c>
      <c r="E7" s="20" t="s">
        <v>107</v>
      </c>
      <c r="F7" s="20" t="str">
        <f>"
Die Daten Ihres Betriebes: 
          AL: "&amp;Direktzahlungen!C3&amp;" ha,
"&amp;"          LF: "&amp;Direktzahlungen!C10&amp;" ha,
"&amp;"          Grünlandanteil: "&amp;IF(Direktzahlungen!C10=0,0,ROUND(Direktzahlungen!C8/Direktzahlungen!C10*100,2))&amp;" %"</f>
        <v xml:space="preserve">
Die Daten Ihres Betriebes: 
          AL: 12 ha,
          LF: 22 ha,
          Grünlandanteil: 45,45 %</v>
      </c>
    </row>
    <row r="8" spans="1:6">
      <c r="A8" s="21">
        <v>8</v>
      </c>
      <c r="B8" s="20" t="s">
        <v>182</v>
      </c>
      <c r="D8" s="21">
        <v>60</v>
      </c>
    </row>
    <row r="9" spans="1:6" ht="105">
      <c r="A9" s="21">
        <v>9</v>
      </c>
      <c r="B9" s="20" t="s">
        <v>70</v>
      </c>
      <c r="D9" s="21">
        <v>160</v>
      </c>
    </row>
    <row r="10" spans="1:6" ht="90">
      <c r="A10" s="21">
        <v>10</v>
      </c>
      <c r="B10" s="20" t="s">
        <v>72</v>
      </c>
      <c r="D10" s="21">
        <v>160</v>
      </c>
    </row>
    <row r="11" spans="1:6">
      <c r="A11" s="21">
        <v>11</v>
      </c>
      <c r="B11" s="20" t="s">
        <v>71</v>
      </c>
      <c r="D11" s="21">
        <v>70</v>
      </c>
    </row>
    <row r="12" spans="1:6" ht="45">
      <c r="A12" s="21">
        <v>12</v>
      </c>
      <c r="B12" s="20" t="s">
        <v>237</v>
      </c>
      <c r="D12" s="21">
        <v>80</v>
      </c>
    </row>
    <row r="13" spans="1:6" ht="45">
      <c r="A13" s="21">
        <v>13</v>
      </c>
      <c r="B13" s="20" t="s">
        <v>238</v>
      </c>
      <c r="D13" s="21">
        <v>80</v>
      </c>
    </row>
    <row r="14" spans="1:6" ht="105">
      <c r="A14" s="21">
        <v>14</v>
      </c>
      <c r="B14" s="20" t="s">
        <v>236</v>
      </c>
      <c r="D14" s="21">
        <v>130</v>
      </c>
    </row>
    <row r="15" spans="1:6" ht="75">
      <c r="A15" s="21">
        <f>A14+1</f>
        <v>15</v>
      </c>
      <c r="B15" s="20" t="s">
        <v>252</v>
      </c>
      <c r="D15" s="21">
        <v>100</v>
      </c>
    </row>
    <row r="16" spans="1:6" ht="240">
      <c r="A16" s="21">
        <f t="shared" ref="A16:A59" si="0">A15+1</f>
        <v>16</v>
      </c>
      <c r="B16" s="20" t="s">
        <v>247</v>
      </c>
      <c r="D16" s="21">
        <v>260</v>
      </c>
    </row>
    <row r="17" spans="1:4" ht="285">
      <c r="A17" s="21">
        <f t="shared" si="0"/>
        <v>17</v>
      </c>
      <c r="B17" s="20" t="s">
        <v>253</v>
      </c>
      <c r="D17" s="21">
        <v>300</v>
      </c>
    </row>
    <row r="18" spans="1:4" ht="45">
      <c r="A18" s="21">
        <f t="shared" si="0"/>
        <v>18</v>
      </c>
      <c r="B18" s="20" t="s">
        <v>240</v>
      </c>
      <c r="D18" s="21">
        <v>80</v>
      </c>
    </row>
    <row r="19" spans="1:4">
      <c r="A19" s="21">
        <f t="shared" si="0"/>
        <v>19</v>
      </c>
      <c r="B19" s="20" t="s">
        <v>186</v>
      </c>
      <c r="D19" s="21">
        <v>70</v>
      </c>
    </row>
    <row r="20" spans="1:4" ht="90">
      <c r="A20" s="21">
        <f t="shared" si="0"/>
        <v>20</v>
      </c>
      <c r="B20" s="20" t="s">
        <v>188</v>
      </c>
      <c r="D20" s="21">
        <v>120</v>
      </c>
    </row>
    <row r="21" spans="1:4" ht="30">
      <c r="A21" s="21">
        <f t="shared" si="0"/>
        <v>21</v>
      </c>
      <c r="B21" s="20" t="s">
        <v>187</v>
      </c>
      <c r="D21" s="21">
        <v>70</v>
      </c>
    </row>
    <row r="22" spans="1:4" ht="165">
      <c r="A22" s="21">
        <f t="shared" si="0"/>
        <v>22</v>
      </c>
      <c r="B22" s="20" t="s">
        <v>221</v>
      </c>
      <c r="D22" s="21">
        <v>180</v>
      </c>
    </row>
    <row r="23" spans="1:4">
      <c r="A23" s="21">
        <f t="shared" si="0"/>
        <v>23</v>
      </c>
      <c r="B23" s="20" t="s">
        <v>189</v>
      </c>
      <c r="D23" s="21">
        <v>70</v>
      </c>
    </row>
    <row r="24" spans="1:4" ht="203.45" customHeight="1">
      <c r="A24" s="21">
        <f t="shared" si="0"/>
        <v>24</v>
      </c>
      <c r="B24" s="20" t="s">
        <v>239</v>
      </c>
      <c r="D24" s="21">
        <v>235</v>
      </c>
    </row>
    <row r="25" spans="1:4" ht="30">
      <c r="A25" s="21">
        <f t="shared" si="0"/>
        <v>25</v>
      </c>
      <c r="B25" s="20" t="s">
        <v>254</v>
      </c>
      <c r="D25" s="21">
        <v>80</v>
      </c>
    </row>
    <row r="26" spans="1:4" ht="90">
      <c r="A26" s="21">
        <f t="shared" si="0"/>
        <v>26</v>
      </c>
      <c r="B26" s="20" t="s">
        <v>190</v>
      </c>
      <c r="D26" s="21">
        <v>120</v>
      </c>
    </row>
    <row r="27" spans="1:4" ht="30">
      <c r="A27" s="21">
        <f t="shared" si="0"/>
        <v>27</v>
      </c>
      <c r="B27" s="20" t="s">
        <v>196</v>
      </c>
      <c r="D27" s="21">
        <v>70</v>
      </c>
    </row>
    <row r="28" spans="1:4">
      <c r="A28" s="21">
        <f t="shared" si="0"/>
        <v>28</v>
      </c>
      <c r="B28" s="20" t="s">
        <v>195</v>
      </c>
      <c r="D28" s="21">
        <v>70</v>
      </c>
    </row>
    <row r="29" spans="1:4" ht="135">
      <c r="A29" s="21">
        <f t="shared" si="0"/>
        <v>29</v>
      </c>
      <c r="B29" s="20" t="s">
        <v>194</v>
      </c>
      <c r="D29" s="21">
        <v>180</v>
      </c>
    </row>
    <row r="30" spans="1:4" ht="60">
      <c r="A30" s="21">
        <f t="shared" si="0"/>
        <v>30</v>
      </c>
      <c r="B30" s="20" t="s">
        <v>193</v>
      </c>
      <c r="D30" s="21">
        <v>120</v>
      </c>
    </row>
    <row r="31" spans="1:4">
      <c r="A31" s="21">
        <f t="shared" si="0"/>
        <v>31</v>
      </c>
      <c r="B31" s="20" t="s">
        <v>195</v>
      </c>
      <c r="D31" s="21">
        <v>70</v>
      </c>
    </row>
    <row r="32" spans="1:4" ht="240">
      <c r="A32" s="21">
        <f t="shared" si="0"/>
        <v>32</v>
      </c>
      <c r="B32" s="20" t="s">
        <v>197</v>
      </c>
      <c r="D32" s="21">
        <v>260</v>
      </c>
    </row>
    <row r="33" spans="1:6" ht="90">
      <c r="A33" s="21">
        <f t="shared" si="0"/>
        <v>33</v>
      </c>
      <c r="B33" s="20" t="s">
        <v>198</v>
      </c>
      <c r="D33" s="21">
        <v>140</v>
      </c>
    </row>
    <row r="34" spans="1:6" ht="120">
      <c r="A34" s="21">
        <f t="shared" si="0"/>
        <v>34</v>
      </c>
      <c r="B34" s="20" t="s">
        <v>244</v>
      </c>
      <c r="D34" s="21">
        <v>150</v>
      </c>
    </row>
    <row r="35" spans="1:6">
      <c r="A35" s="21">
        <f t="shared" si="0"/>
        <v>35</v>
      </c>
      <c r="B35" s="20" t="s">
        <v>195</v>
      </c>
      <c r="D35" s="21">
        <v>70</v>
      </c>
    </row>
    <row r="36" spans="1:6" ht="102.6" customHeight="1">
      <c r="A36" s="21">
        <f t="shared" si="0"/>
        <v>36</v>
      </c>
      <c r="B36" s="20" t="s">
        <v>249</v>
      </c>
      <c r="D36" s="21">
        <v>190</v>
      </c>
      <c r="F36" s="65"/>
    </row>
    <row r="37" spans="1:6" ht="225">
      <c r="A37" s="21">
        <f t="shared" si="0"/>
        <v>37</v>
      </c>
      <c r="B37" s="20" t="s">
        <v>212</v>
      </c>
      <c r="D37" s="21">
        <v>230</v>
      </c>
    </row>
    <row r="38" spans="1:6" ht="60">
      <c r="A38" s="21">
        <f t="shared" si="0"/>
        <v>38</v>
      </c>
      <c r="B38" s="66" t="s">
        <v>213</v>
      </c>
      <c r="D38" s="21">
        <v>100</v>
      </c>
    </row>
    <row r="39" spans="1:6" ht="105">
      <c r="A39" s="21">
        <f t="shared" si="0"/>
        <v>39</v>
      </c>
      <c r="B39" s="66" t="s">
        <v>214</v>
      </c>
      <c r="D39" s="21">
        <v>200</v>
      </c>
    </row>
    <row r="40" spans="1:6" ht="90">
      <c r="A40" s="21">
        <f t="shared" si="0"/>
        <v>40</v>
      </c>
      <c r="B40" s="66" t="s">
        <v>215</v>
      </c>
      <c r="D40" s="21">
        <v>140</v>
      </c>
    </row>
    <row r="41" spans="1:6" ht="180">
      <c r="A41" s="21">
        <f t="shared" si="0"/>
        <v>41</v>
      </c>
      <c r="B41" s="66" t="s">
        <v>216</v>
      </c>
      <c r="D41" s="21">
        <v>230</v>
      </c>
    </row>
    <row r="42" spans="1:6" ht="120">
      <c r="A42" s="21">
        <f t="shared" si="0"/>
        <v>42</v>
      </c>
      <c r="B42" s="20" t="s">
        <v>217</v>
      </c>
      <c r="D42" s="21">
        <v>220</v>
      </c>
    </row>
    <row r="43" spans="1:6" ht="75">
      <c r="A43" s="21">
        <f t="shared" si="0"/>
        <v>43</v>
      </c>
      <c r="B43" s="20" t="s">
        <v>218</v>
      </c>
      <c r="D43" s="21">
        <v>140</v>
      </c>
    </row>
    <row r="44" spans="1:6" ht="60">
      <c r="A44" s="21">
        <f t="shared" si="0"/>
        <v>44</v>
      </c>
      <c r="B44" s="20" t="s">
        <v>248</v>
      </c>
      <c r="D44" s="21">
        <v>100</v>
      </c>
    </row>
    <row r="45" spans="1:6" ht="165">
      <c r="A45" s="21">
        <f t="shared" si="0"/>
        <v>45</v>
      </c>
      <c r="B45" s="20" t="s">
        <v>219</v>
      </c>
      <c r="D45" s="21">
        <v>230</v>
      </c>
    </row>
    <row r="46" spans="1:6" ht="135" customHeight="1">
      <c r="A46" s="21">
        <f t="shared" si="0"/>
        <v>46</v>
      </c>
      <c r="B46" s="20" t="s">
        <v>250</v>
      </c>
      <c r="D46" s="21">
        <v>200</v>
      </c>
    </row>
    <row r="47" spans="1:6">
      <c r="A47" s="21">
        <f t="shared" si="0"/>
        <v>47</v>
      </c>
      <c r="D47" s="21">
        <v>70</v>
      </c>
    </row>
    <row r="48" spans="1:6">
      <c r="A48" s="21">
        <f t="shared" si="0"/>
        <v>48</v>
      </c>
      <c r="D48" s="21">
        <v>70</v>
      </c>
    </row>
    <row r="49" spans="1:4">
      <c r="A49" s="21">
        <f t="shared" si="0"/>
        <v>49</v>
      </c>
      <c r="D49" s="21">
        <v>70</v>
      </c>
    </row>
    <row r="50" spans="1:4">
      <c r="A50" s="21">
        <f t="shared" si="0"/>
        <v>50</v>
      </c>
      <c r="D50" s="21">
        <v>70</v>
      </c>
    </row>
    <row r="51" spans="1:4">
      <c r="A51" s="21">
        <f t="shared" si="0"/>
        <v>51</v>
      </c>
      <c r="D51" s="21">
        <v>70</v>
      </c>
    </row>
    <row r="52" spans="1:4">
      <c r="A52" s="21">
        <f t="shared" si="0"/>
        <v>52</v>
      </c>
      <c r="D52" s="21">
        <v>70</v>
      </c>
    </row>
    <row r="53" spans="1:4">
      <c r="A53" s="21">
        <f t="shared" si="0"/>
        <v>53</v>
      </c>
      <c r="D53" s="21">
        <v>70</v>
      </c>
    </row>
    <row r="54" spans="1:4">
      <c r="A54" s="21">
        <f t="shared" si="0"/>
        <v>54</v>
      </c>
      <c r="D54" s="21">
        <v>70</v>
      </c>
    </row>
    <row r="55" spans="1:4">
      <c r="A55" s="21">
        <f t="shared" si="0"/>
        <v>55</v>
      </c>
      <c r="D55" s="21">
        <v>70</v>
      </c>
    </row>
    <row r="56" spans="1:4">
      <c r="A56" s="21">
        <f t="shared" si="0"/>
        <v>56</v>
      </c>
      <c r="D56" s="21">
        <v>70</v>
      </c>
    </row>
    <row r="57" spans="1:4">
      <c r="A57" s="21">
        <f t="shared" si="0"/>
        <v>57</v>
      </c>
      <c r="D57" s="21">
        <v>70</v>
      </c>
    </row>
    <row r="58" spans="1:4">
      <c r="A58" s="21">
        <f t="shared" si="0"/>
        <v>58</v>
      </c>
      <c r="D58" s="21">
        <v>70</v>
      </c>
    </row>
    <row r="59" spans="1:4">
      <c r="A59" s="21">
        <f t="shared" si="0"/>
        <v>59</v>
      </c>
      <c r="D59" s="21">
        <v>70</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07978-9B30-40AE-82A6-E7BECCFB7BE6}">
  <dimension ref="A1:R25"/>
  <sheetViews>
    <sheetView workbookViewId="0">
      <selection activeCell="C7" sqref="C7:G7"/>
    </sheetView>
  </sheetViews>
  <sheetFormatPr baseColWidth="10" defaultRowHeight="15"/>
  <sheetData>
    <row r="1" spans="1:18">
      <c r="A1" t="s">
        <v>261</v>
      </c>
    </row>
    <row r="3" spans="1:18">
      <c r="B3" t="s">
        <v>36</v>
      </c>
      <c r="C3" t="s">
        <v>262</v>
      </c>
      <c r="D3" t="s">
        <v>263</v>
      </c>
    </row>
    <row r="4" spans="1:18">
      <c r="A4" t="s">
        <v>113</v>
      </c>
      <c r="B4">
        <f>SUM(B5:B7)</f>
        <v>22</v>
      </c>
      <c r="G4">
        <v>1300</v>
      </c>
      <c r="H4" t="s">
        <v>1</v>
      </c>
      <c r="I4" s="26">
        <v>0.01</v>
      </c>
      <c r="J4">
        <f>B$5*I4</f>
        <v>0.12</v>
      </c>
    </row>
    <row r="5" spans="1:18">
      <c r="A5" t="s">
        <v>264</v>
      </c>
      <c r="B5">
        <f>Direktzahlungen!C3</f>
        <v>12</v>
      </c>
      <c r="D5" s="31">
        <f>Ökoregelungen!F5</f>
        <v>1.2</v>
      </c>
      <c r="G5">
        <v>500</v>
      </c>
      <c r="H5" t="s">
        <v>1</v>
      </c>
      <c r="I5" s="26">
        <v>0.02</v>
      </c>
      <c r="J5">
        <f>B$5*I5</f>
        <v>0.24</v>
      </c>
      <c r="R5" s="72" t="s">
        <v>265</v>
      </c>
    </row>
    <row r="6" spans="1:18">
      <c r="A6" t="s">
        <v>110</v>
      </c>
      <c r="B6">
        <f>Direktzahlungen!C8</f>
        <v>10</v>
      </c>
      <c r="G6">
        <v>300</v>
      </c>
      <c r="H6" t="s">
        <v>1</v>
      </c>
      <c r="I6" s="26">
        <v>0.08</v>
      </c>
      <c r="J6">
        <f>B$5*I6</f>
        <v>0.96</v>
      </c>
    </row>
    <row r="7" spans="1:18">
      <c r="A7" t="s">
        <v>112</v>
      </c>
      <c r="B7">
        <f>Direktzahlungen!C9</f>
        <v>0</v>
      </c>
    </row>
    <row r="8" spans="1:18">
      <c r="H8" s="73"/>
    </row>
    <row r="9" spans="1:18">
      <c r="D9" t="s">
        <v>266</v>
      </c>
      <c r="H9" s="73" t="s">
        <v>267</v>
      </c>
      <c r="I9" t="s">
        <v>268</v>
      </c>
      <c r="K9" t="s">
        <v>269</v>
      </c>
      <c r="M9" t="s">
        <v>301</v>
      </c>
    </row>
    <row r="10" spans="1:18">
      <c r="D10" s="74">
        <f>K10*G4</f>
        <v>156</v>
      </c>
      <c r="E10" s="75"/>
      <c r="F10" s="75" t="s">
        <v>55</v>
      </c>
      <c r="H10" s="73">
        <v>1</v>
      </c>
      <c r="I10">
        <f>B5*(H10/100)</f>
        <v>0.12</v>
      </c>
      <c r="K10">
        <f>IF(D5&lt;=1,D5,IF(D5&lt;=I10,D5,IF(D5 &gt; I10,I10, IF(D5&gt;I10,I10))))</f>
        <v>0.12</v>
      </c>
      <c r="M10">
        <f>K10/B5</f>
        <v>0.01</v>
      </c>
    </row>
    <row r="11" spans="1:18">
      <c r="D11" s="74">
        <f>K11*G5</f>
        <v>60</v>
      </c>
      <c r="E11" s="75"/>
      <c r="F11" s="75" t="s">
        <v>56</v>
      </c>
      <c r="H11" s="73">
        <v>2</v>
      </c>
      <c r="I11">
        <f>B5*(H11/100)</f>
        <v>0.24</v>
      </c>
      <c r="K11">
        <f>IF(M10&gt;0.02,0,IF((D5-K10)&lt;I11-I10,D5-K10,IF((D5-K10)&gt;I11-I10,I11-I10,0)))</f>
        <v>0.12</v>
      </c>
    </row>
    <row r="12" spans="1:18">
      <c r="D12" s="75">
        <f>K12*G6</f>
        <v>0</v>
      </c>
      <c r="E12" s="75"/>
      <c r="F12" s="75" t="s">
        <v>57</v>
      </c>
      <c r="H12" s="73">
        <v>8</v>
      </c>
      <c r="I12">
        <f>B5*(H12/100)</f>
        <v>0.96</v>
      </c>
      <c r="K12">
        <f>IF((K10+K11)&gt;D5,0,IF(D5&lt;=I12,D5-K11-K10,0))</f>
        <v>0</v>
      </c>
    </row>
    <row r="13" spans="1:18">
      <c r="D13" s="75"/>
      <c r="E13" s="75"/>
      <c r="F13" s="75"/>
      <c r="H13" s="73"/>
    </row>
    <row r="14" spans="1:18">
      <c r="C14" t="s">
        <v>270</v>
      </c>
      <c r="D14" s="74">
        <f>SUM(D10:D12)</f>
        <v>216</v>
      </c>
      <c r="E14" s="75" t="s">
        <v>271</v>
      </c>
      <c r="F14" s="75"/>
      <c r="H14" s="73"/>
      <c r="K14">
        <f>SUM(K10:K12)</f>
        <v>0.24</v>
      </c>
    </row>
    <row r="15" spans="1:18">
      <c r="D15">
        <f>D14/D5</f>
        <v>180</v>
      </c>
      <c r="E15" t="s">
        <v>1</v>
      </c>
      <c r="H15" s="73"/>
    </row>
    <row r="16" spans="1:18">
      <c r="H16" s="73"/>
    </row>
    <row r="17" spans="8:10">
      <c r="H17" s="73"/>
    </row>
    <row r="18" spans="8:10">
      <c r="H18" s="73"/>
    </row>
    <row r="19" spans="8:10">
      <c r="H19" s="73"/>
    </row>
    <row r="20" spans="8:10">
      <c r="H20" s="73"/>
    </row>
    <row r="21" spans="8:10">
      <c r="H21" s="73"/>
    </row>
    <row r="22" spans="8:10">
      <c r="H22" s="73"/>
    </row>
    <row r="23" spans="8:10">
      <c r="H23" s="73"/>
    </row>
    <row r="25" spans="8:10">
      <c r="J25" t="s">
        <v>272</v>
      </c>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D91C-B366-4047-987B-89A5476FC164}">
  <dimension ref="A1:R25"/>
  <sheetViews>
    <sheetView workbookViewId="0">
      <selection activeCell="C7" sqref="C7:G7"/>
    </sheetView>
  </sheetViews>
  <sheetFormatPr baseColWidth="10" defaultRowHeight="15"/>
  <sheetData>
    <row r="1" spans="1:18">
      <c r="A1" t="s">
        <v>261</v>
      </c>
    </row>
    <row r="3" spans="1:18">
      <c r="B3" t="s">
        <v>36</v>
      </c>
      <c r="C3" t="s">
        <v>262</v>
      </c>
      <c r="D3" t="s">
        <v>263</v>
      </c>
    </row>
    <row r="4" spans="1:18">
      <c r="A4" t="s">
        <v>113</v>
      </c>
      <c r="B4">
        <f>SUM(B5:B7)</f>
        <v>22</v>
      </c>
      <c r="G4">
        <v>1300</v>
      </c>
      <c r="H4" t="s">
        <v>1</v>
      </c>
      <c r="I4" s="26">
        <v>0.01</v>
      </c>
      <c r="J4">
        <f>B$5*I4</f>
        <v>0.12</v>
      </c>
    </row>
    <row r="5" spans="1:18">
      <c r="A5" t="s">
        <v>264</v>
      </c>
      <c r="B5">
        <f>Direktzahlungen!C3</f>
        <v>12</v>
      </c>
      <c r="C5">
        <v>6</v>
      </c>
      <c r="D5">
        <f>B5*(C5/100)</f>
        <v>0.72</v>
      </c>
      <c r="G5">
        <v>500</v>
      </c>
      <c r="H5" t="s">
        <v>1</v>
      </c>
      <c r="I5" s="26">
        <v>0.02</v>
      </c>
      <c r="J5">
        <f>B$5*I5</f>
        <v>0.24</v>
      </c>
      <c r="R5" s="72" t="s">
        <v>265</v>
      </c>
    </row>
    <row r="6" spans="1:18">
      <c r="A6" t="s">
        <v>110</v>
      </c>
      <c r="B6">
        <f>Direktzahlungen!C8</f>
        <v>10</v>
      </c>
      <c r="G6">
        <v>300</v>
      </c>
      <c r="H6" t="s">
        <v>1</v>
      </c>
      <c r="I6" s="26">
        <v>0.08</v>
      </c>
      <c r="J6">
        <f>B$5*I6</f>
        <v>0.96</v>
      </c>
    </row>
    <row r="7" spans="1:18">
      <c r="A7" t="s">
        <v>112</v>
      </c>
      <c r="B7">
        <f>Direktzahlungen!C9</f>
        <v>0</v>
      </c>
    </row>
    <row r="8" spans="1:18">
      <c r="H8" s="73"/>
    </row>
    <row r="9" spans="1:18">
      <c r="D9" t="s">
        <v>266</v>
      </c>
      <c r="H9" s="73" t="s">
        <v>267</v>
      </c>
      <c r="I9" t="s">
        <v>268</v>
      </c>
      <c r="K9" t="s">
        <v>269</v>
      </c>
    </row>
    <row r="10" spans="1:18">
      <c r="D10" s="74">
        <f>K10*G4</f>
        <v>936</v>
      </c>
      <c r="E10" s="75"/>
      <c r="F10" s="75" t="s">
        <v>55</v>
      </c>
      <c r="H10" s="73">
        <v>1</v>
      </c>
      <c r="I10">
        <f>B5*(H10/100)</f>
        <v>0.12</v>
      </c>
      <c r="K10">
        <f>IF(D5&lt;=1,D5,IF(D5&lt;=I10,D5,IF(D5 &gt; 1, 1, IF(D5&gt;I10,I10))))</f>
        <v>0.72</v>
      </c>
    </row>
    <row r="11" spans="1:18">
      <c r="D11" s="74">
        <f>K11*G5</f>
        <v>0</v>
      </c>
      <c r="E11" s="75"/>
      <c r="F11" s="75" t="s">
        <v>56</v>
      </c>
      <c r="H11" s="73">
        <v>2</v>
      </c>
      <c r="I11">
        <f>B5*(H11/100)</f>
        <v>0.24</v>
      </c>
      <c r="K11">
        <f>IF(K10&gt;D5,0,IF((D5-K10)&lt;I11,D5-K10,IF((D5-K10)&gt;I11-I10,I11-I10,0)))</f>
        <v>0</v>
      </c>
    </row>
    <row r="12" spans="1:18">
      <c r="D12" s="75">
        <f>K12*G6</f>
        <v>0</v>
      </c>
      <c r="E12" s="75"/>
      <c r="F12" s="75" t="s">
        <v>57</v>
      </c>
      <c r="H12" s="73">
        <v>8</v>
      </c>
      <c r="I12">
        <f>B5*(H12/100)</f>
        <v>0.96</v>
      </c>
      <c r="K12">
        <f>IF((K10+K11)&gt;D5,0,IF(D5&lt;=I12,D5-K11-K10,0))</f>
        <v>0</v>
      </c>
    </row>
    <row r="13" spans="1:18">
      <c r="D13" s="75"/>
      <c r="E13" s="75"/>
      <c r="F13" s="75"/>
      <c r="H13" s="73"/>
    </row>
    <row r="14" spans="1:18">
      <c r="C14" t="s">
        <v>270</v>
      </c>
      <c r="D14" s="74">
        <f>SUM(D10:D12)</f>
        <v>936</v>
      </c>
      <c r="E14" s="75" t="s">
        <v>271</v>
      </c>
      <c r="F14" s="75"/>
      <c r="H14" s="73"/>
      <c r="K14">
        <f>SUM(K10:K12)</f>
        <v>0.72</v>
      </c>
    </row>
    <row r="15" spans="1:18">
      <c r="D15">
        <f>D14/D5</f>
        <v>1300</v>
      </c>
      <c r="E15" t="s">
        <v>1</v>
      </c>
      <c r="H15" s="73"/>
    </row>
    <row r="16" spans="1:18">
      <c r="H16" s="73"/>
    </row>
    <row r="17" spans="8:10">
      <c r="H17" s="73"/>
    </row>
    <row r="18" spans="8:10">
      <c r="H18" s="73"/>
    </row>
    <row r="19" spans="8:10">
      <c r="H19" s="73"/>
    </row>
    <row r="20" spans="8:10">
      <c r="H20" s="73"/>
    </row>
    <row r="21" spans="8:10">
      <c r="H21" s="73"/>
    </row>
    <row r="22" spans="8:10">
      <c r="H22" s="73"/>
    </row>
    <row r="23" spans="8:10">
      <c r="H23" s="73"/>
    </row>
    <row r="25" spans="8:10">
      <c r="J25" t="s">
        <v>272</v>
      </c>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5D608-51AC-413C-844B-96268F4335D5}">
  <sheetPr codeName="Tabelle10"/>
  <dimension ref="A1:V482"/>
  <sheetViews>
    <sheetView showGridLines="0" workbookViewId="0">
      <pane ySplit="2" topLeftCell="A3" activePane="bottomLeft" state="frozen"/>
      <selection activeCell="C7" sqref="C7:G7"/>
      <selection pane="bottomLeft" activeCell="C7" sqref="C7:G7"/>
    </sheetView>
  </sheetViews>
  <sheetFormatPr baseColWidth="10" defaultRowHeight="15"/>
  <cols>
    <col min="1" max="1" width="5.5703125" customWidth="1"/>
    <col min="2" max="2" width="4" customWidth="1"/>
    <col min="3" max="5" width="4.5703125" customWidth="1"/>
    <col min="6" max="12" width="3.28515625" customWidth="1"/>
    <col min="13" max="13" width="12.140625" style="52" customWidth="1"/>
    <col min="14" max="14" width="51.28515625" customWidth="1"/>
    <col min="16" max="16" width="2.7109375" customWidth="1"/>
  </cols>
  <sheetData>
    <row r="1" spans="2:11">
      <c r="B1" t="s">
        <v>180</v>
      </c>
      <c r="C1" t="s">
        <v>179</v>
      </c>
      <c r="D1" t="s">
        <v>178</v>
      </c>
      <c r="E1" t="s">
        <v>177</v>
      </c>
      <c r="F1" t="s">
        <v>137</v>
      </c>
      <c r="G1" t="s">
        <v>142</v>
      </c>
      <c r="H1" t="s">
        <v>143</v>
      </c>
      <c r="I1" t="s">
        <v>144</v>
      </c>
    </row>
    <row r="2" spans="2:11">
      <c r="B2">
        <v>6</v>
      </c>
      <c r="C2">
        <v>4</v>
      </c>
      <c r="D2">
        <v>175</v>
      </c>
      <c r="E2">
        <v>3</v>
      </c>
      <c r="F2">
        <v>1</v>
      </c>
      <c r="G2">
        <v>2</v>
      </c>
      <c r="H2">
        <v>5</v>
      </c>
      <c r="I2">
        <v>13</v>
      </c>
      <c r="J2" t="s">
        <v>51</v>
      </c>
    </row>
    <row r="3" spans="2:11">
      <c r="B3">
        <v>1</v>
      </c>
      <c r="C3">
        <v>4</v>
      </c>
      <c r="D3">
        <f>ROW(Formeln!C20)</f>
        <v>20</v>
      </c>
      <c r="E3">
        <f>COLUMN(Formeln!C20)</f>
        <v>3</v>
      </c>
      <c r="F3">
        <v>1</v>
      </c>
      <c r="G3">
        <v>3</v>
      </c>
      <c r="H3">
        <f>ROW(Ökoregelungen!I5)</f>
        <v>5</v>
      </c>
      <c r="I3">
        <f>COLUMN(Ökoregelungen!I5)</f>
        <v>9</v>
      </c>
      <c r="J3" t="s">
        <v>91</v>
      </c>
      <c r="K3" t="str">
        <f>Formeln!M20</f>
        <v>1a  -  Aufstockung nichtproduktives AL</v>
      </c>
    </row>
    <row r="4" spans="2:11">
      <c r="B4">
        <v>2</v>
      </c>
      <c r="C4">
        <v>4</v>
      </c>
      <c r="D4">
        <f>ROW(Formeln!C51)</f>
        <v>51</v>
      </c>
      <c r="E4">
        <f>COLUMN(Formeln!C51)</f>
        <v>3</v>
      </c>
      <c r="F4">
        <v>0</v>
      </c>
      <c r="G4">
        <v>2</v>
      </c>
      <c r="H4">
        <f>ROW(Direktzahlungen!L9)</f>
        <v>9</v>
      </c>
      <c r="I4">
        <f>COLUMN(Direktzahlungen!L9)</f>
        <v>12</v>
      </c>
      <c r="J4" t="s">
        <v>164</v>
      </c>
      <c r="K4" t="str">
        <f>Direktzahlungen!K9</f>
        <v>GLÖZ 8    Verpflichtung z. Brache (4 % d. AL) aufgehoben</v>
      </c>
    </row>
    <row r="5" spans="2:11">
      <c r="B5">
        <v>3</v>
      </c>
      <c r="C5">
        <v>4</v>
      </c>
      <c r="D5">
        <f>ROW(Formeln!C82)</f>
        <v>82</v>
      </c>
      <c r="E5">
        <f>COLUMN(Formeln!C82)</f>
        <v>3</v>
      </c>
      <c r="F5">
        <v>1</v>
      </c>
      <c r="G5">
        <v>2</v>
      </c>
      <c r="H5">
        <f>ROW(Direktzahlungen!M9)</f>
        <v>9</v>
      </c>
      <c r="I5">
        <f>COLUMN(Direktzahlungen!M9)</f>
        <v>13</v>
      </c>
      <c r="J5" t="s">
        <v>91</v>
      </c>
      <c r="K5" t="str">
        <f>Direktzahlungen!K9</f>
        <v>GLÖZ 8    Verpflichtung z. Brache (4 % d. AL) aufgehoben</v>
      </c>
    </row>
    <row r="6" spans="2:11">
      <c r="B6">
        <v>4</v>
      </c>
      <c r="C6">
        <v>4</v>
      </c>
      <c r="D6">
        <f>ROW(Formeln!C113)</f>
        <v>113</v>
      </c>
      <c r="E6">
        <f>COLUMN(Formeln!C113)</f>
        <v>3</v>
      </c>
      <c r="F6">
        <v>1</v>
      </c>
      <c r="G6">
        <v>3</v>
      </c>
      <c r="H6">
        <f>ROW(Ökoregelungen!I6)</f>
        <v>6</v>
      </c>
      <c r="I6">
        <f>COLUMN(Ökoregelungen!I6)</f>
        <v>9</v>
      </c>
      <c r="J6" t="s">
        <v>91</v>
      </c>
      <c r="K6" s="9" t="str">
        <f>Ökoregelungen!C6</f>
        <v>1b  -  Blühflächen/-streifen auf AL nach 1a</v>
      </c>
    </row>
    <row r="7" spans="2:11">
      <c r="B7">
        <v>5</v>
      </c>
      <c r="C7">
        <v>4</v>
      </c>
      <c r="D7">
        <f>ROW(Formeln!C144)</f>
        <v>144</v>
      </c>
      <c r="E7">
        <f>COLUMN(Formeln!C144)</f>
        <v>3</v>
      </c>
      <c r="F7">
        <v>1</v>
      </c>
      <c r="G7">
        <v>2</v>
      </c>
      <c r="H7">
        <f>ROW(Direktzahlungen!L8)</f>
        <v>8</v>
      </c>
      <c r="I7">
        <f>COLUMN(Direktzahlungen!L8)</f>
        <v>12</v>
      </c>
      <c r="J7" t="str">
        <f>M144</f>
        <v>GLÖZ 7    Fruchtwechsel auf Ackerland</v>
      </c>
    </row>
    <row r="8" spans="2:11">
      <c r="B8">
        <v>6</v>
      </c>
      <c r="C8">
        <v>4</v>
      </c>
      <c r="D8">
        <f>ROW(Formeln!C175)</f>
        <v>175</v>
      </c>
      <c r="E8">
        <f>COLUMN(Formeln!C175)</f>
        <v>3</v>
      </c>
      <c r="F8">
        <v>1</v>
      </c>
      <c r="G8">
        <v>2</v>
      </c>
      <c r="H8">
        <f>ROW(Direktzahlungen!M5)</f>
        <v>5</v>
      </c>
      <c r="I8">
        <f>COLUMN(Direktzahlungen!M5)</f>
        <v>13</v>
      </c>
      <c r="J8" t="str">
        <f>M175</f>
        <v>GLÖZ 4    Pufferstreifen entlang von Wasserläufen</v>
      </c>
    </row>
    <row r="9" spans="2:11">
      <c r="B9">
        <v>7</v>
      </c>
      <c r="C9">
        <v>4</v>
      </c>
      <c r="D9">
        <f>ROW(C206)</f>
        <v>206</v>
      </c>
      <c r="E9">
        <f>COLUMN(Formeln!C56)</f>
        <v>3</v>
      </c>
      <c r="F9">
        <v>1</v>
      </c>
      <c r="G9">
        <v>2</v>
      </c>
      <c r="H9">
        <f t="shared" ref="H9:H17" si="0">ROW($A$1)</f>
        <v>1</v>
      </c>
      <c r="I9">
        <f t="shared" ref="I9:I17" si="1">COLUMN($A$1)</f>
        <v>1</v>
      </c>
    </row>
    <row r="10" spans="2:11">
      <c r="B10">
        <f>B9+1</f>
        <v>8</v>
      </c>
      <c r="C10">
        <v>4</v>
      </c>
      <c r="D10">
        <f>ROW(C237)</f>
        <v>237</v>
      </c>
      <c r="E10">
        <f>COLUMN(Formeln!C57)</f>
        <v>3</v>
      </c>
      <c r="F10">
        <v>1</v>
      </c>
      <c r="G10">
        <v>2</v>
      </c>
      <c r="H10">
        <f t="shared" si="0"/>
        <v>1</v>
      </c>
      <c r="I10">
        <f t="shared" si="1"/>
        <v>1</v>
      </c>
    </row>
    <row r="11" spans="2:11">
      <c r="B11">
        <f t="shared" ref="B11:B17" si="2">B10+1</f>
        <v>9</v>
      </c>
      <c r="C11">
        <v>4</v>
      </c>
      <c r="D11">
        <f>ROW(C268)</f>
        <v>268</v>
      </c>
      <c r="E11">
        <f>COLUMN(Formeln!C58)</f>
        <v>3</v>
      </c>
      <c r="F11">
        <v>1</v>
      </c>
      <c r="G11">
        <v>2</v>
      </c>
      <c r="H11">
        <f t="shared" si="0"/>
        <v>1</v>
      </c>
      <c r="I11">
        <f t="shared" si="1"/>
        <v>1</v>
      </c>
    </row>
    <row r="12" spans="2:11">
      <c r="B12">
        <f t="shared" si="2"/>
        <v>10</v>
      </c>
      <c r="C12">
        <v>4</v>
      </c>
      <c r="D12">
        <f>ROW(C299)</f>
        <v>299</v>
      </c>
      <c r="E12">
        <f>COLUMN(Formeln!C59)</f>
        <v>3</v>
      </c>
      <c r="F12">
        <v>1</v>
      </c>
      <c r="G12">
        <v>2</v>
      </c>
      <c r="H12">
        <f t="shared" si="0"/>
        <v>1</v>
      </c>
      <c r="I12">
        <f t="shared" si="1"/>
        <v>1</v>
      </c>
    </row>
    <row r="13" spans="2:11">
      <c r="B13">
        <f t="shared" si="2"/>
        <v>11</v>
      </c>
      <c r="C13">
        <v>4</v>
      </c>
      <c r="D13">
        <f>ROW(C330)</f>
        <v>330</v>
      </c>
      <c r="E13">
        <f>COLUMN(Formeln!C60)</f>
        <v>3</v>
      </c>
      <c r="F13">
        <v>1</v>
      </c>
      <c r="G13">
        <v>2</v>
      </c>
      <c r="H13">
        <f t="shared" si="0"/>
        <v>1</v>
      </c>
      <c r="I13">
        <f t="shared" si="1"/>
        <v>1</v>
      </c>
    </row>
    <row r="14" spans="2:11">
      <c r="B14">
        <f t="shared" si="2"/>
        <v>12</v>
      </c>
      <c r="C14">
        <v>4</v>
      </c>
      <c r="D14">
        <f>ROW(C361)</f>
        <v>361</v>
      </c>
      <c r="E14">
        <f>COLUMN(Formeln!C61)</f>
        <v>3</v>
      </c>
      <c r="F14">
        <v>1</v>
      </c>
      <c r="G14">
        <v>2</v>
      </c>
      <c r="H14">
        <f t="shared" si="0"/>
        <v>1</v>
      </c>
      <c r="I14">
        <f t="shared" si="1"/>
        <v>1</v>
      </c>
    </row>
    <row r="15" spans="2:11">
      <c r="B15">
        <f t="shared" si="2"/>
        <v>13</v>
      </c>
      <c r="C15">
        <v>4</v>
      </c>
      <c r="D15">
        <f>ROW(C392)</f>
        <v>392</v>
      </c>
      <c r="E15">
        <f>COLUMN(Formeln!C62)</f>
        <v>3</v>
      </c>
      <c r="F15">
        <v>1</v>
      </c>
      <c r="G15">
        <v>2</v>
      </c>
      <c r="H15">
        <f t="shared" si="0"/>
        <v>1</v>
      </c>
      <c r="I15">
        <f t="shared" si="1"/>
        <v>1</v>
      </c>
    </row>
    <row r="16" spans="2:11">
      <c r="B16">
        <f t="shared" si="2"/>
        <v>14</v>
      </c>
      <c r="C16">
        <v>4</v>
      </c>
      <c r="D16">
        <f>ROW(C423)</f>
        <v>423</v>
      </c>
      <c r="E16">
        <f>COLUMN(Formeln!C63)</f>
        <v>3</v>
      </c>
      <c r="F16">
        <v>1</v>
      </c>
      <c r="G16">
        <v>2</v>
      </c>
      <c r="H16">
        <f t="shared" si="0"/>
        <v>1</v>
      </c>
      <c r="I16">
        <f t="shared" si="1"/>
        <v>1</v>
      </c>
    </row>
    <row r="17" spans="1:22">
      <c r="B17">
        <f t="shared" si="2"/>
        <v>15</v>
      </c>
      <c r="C17">
        <v>4</v>
      </c>
      <c r="D17">
        <f>ROW(C454)</f>
        <v>454</v>
      </c>
      <c r="E17">
        <f>COLUMN(Formeln!C64)</f>
        <v>3</v>
      </c>
      <c r="F17">
        <v>1</v>
      </c>
      <c r="G17">
        <v>2</v>
      </c>
      <c r="H17">
        <f t="shared" si="0"/>
        <v>1</v>
      </c>
      <c r="I17">
        <f t="shared" si="1"/>
        <v>1</v>
      </c>
    </row>
    <row r="20" spans="1:22">
      <c r="A20" t="s">
        <v>165</v>
      </c>
      <c r="C20" t="s">
        <v>135</v>
      </c>
      <c r="D20" t="s">
        <v>146</v>
      </c>
      <c r="E20" t="s">
        <v>147</v>
      </c>
      <c r="F20" t="s">
        <v>145</v>
      </c>
      <c r="M20" s="61" t="s">
        <v>73</v>
      </c>
      <c r="Q20" t="s">
        <v>152</v>
      </c>
    </row>
    <row r="21" spans="1:22">
      <c r="D21" t="s">
        <v>148</v>
      </c>
      <c r="F21" t="s">
        <v>126</v>
      </c>
      <c r="N21" t="s">
        <v>154</v>
      </c>
      <c r="O21" s="57">
        <v>0</v>
      </c>
      <c r="Q21" s="385" t="s">
        <v>192</v>
      </c>
      <c r="R21" s="386"/>
      <c r="S21" s="386"/>
      <c r="T21" s="386"/>
      <c r="U21" s="386"/>
      <c r="V21" s="387"/>
    </row>
    <row r="22" spans="1:22">
      <c r="F22" t="s">
        <v>133</v>
      </c>
      <c r="G22" s="55" t="s">
        <v>136</v>
      </c>
      <c r="H22" s="55"/>
      <c r="I22" s="55"/>
      <c r="J22" s="55"/>
      <c r="K22" s="55"/>
      <c r="L22" s="55"/>
      <c r="M22" s="59"/>
      <c r="N22" s="58"/>
      <c r="O22" s="58"/>
      <c r="P22" s="58"/>
      <c r="Q22" s="388"/>
      <c r="R22" s="389"/>
      <c r="S22" s="389"/>
      <c r="T22" s="389"/>
      <c r="U22" s="389"/>
      <c r="V22" s="390"/>
    </row>
    <row r="23" spans="1:22">
      <c r="F23" t="s">
        <v>126</v>
      </c>
      <c r="M23" s="52" t="s">
        <v>129</v>
      </c>
      <c r="N23" t="s">
        <v>140</v>
      </c>
      <c r="O23" s="56">
        <v>0</v>
      </c>
      <c r="Q23" s="388"/>
      <c r="R23" s="389"/>
      <c r="S23" s="389"/>
      <c r="T23" s="389"/>
      <c r="U23" s="389"/>
      <c r="V23" s="390"/>
    </row>
    <row r="24" spans="1:22">
      <c r="F24" t="s">
        <v>126</v>
      </c>
      <c r="G24" s="55" t="s">
        <v>136</v>
      </c>
      <c r="O24" s="7"/>
      <c r="Q24" s="388"/>
      <c r="R24" s="389"/>
      <c r="S24" s="389"/>
      <c r="T24" s="389"/>
      <c r="U24" s="389"/>
      <c r="V24" s="390"/>
    </row>
    <row r="25" spans="1:22">
      <c r="D25" t="s">
        <v>148</v>
      </c>
      <c r="E25" t="s">
        <v>138</v>
      </c>
      <c r="F25" t="s">
        <v>126</v>
      </c>
      <c r="M25" s="52" t="s">
        <v>127</v>
      </c>
      <c r="N25" t="s">
        <v>141</v>
      </c>
      <c r="O25" s="53">
        <f>O21+O23</f>
        <v>0</v>
      </c>
      <c r="Q25" s="388"/>
      <c r="R25" s="389"/>
      <c r="S25" s="389"/>
      <c r="T25" s="389"/>
      <c r="U25" s="389"/>
      <c r="V25" s="390"/>
    </row>
    <row r="26" spans="1:22">
      <c r="F26" t="s">
        <v>133</v>
      </c>
      <c r="G26" s="55" t="s">
        <v>136</v>
      </c>
      <c r="O26" s="7"/>
      <c r="Q26" s="388"/>
      <c r="R26" s="389"/>
      <c r="S26" s="389"/>
      <c r="T26" s="389"/>
      <c r="U26" s="389"/>
      <c r="V26" s="390"/>
    </row>
    <row r="27" spans="1:22">
      <c r="F27" t="s">
        <v>133</v>
      </c>
      <c r="O27" s="53">
        <v>0</v>
      </c>
      <c r="Q27" s="388"/>
      <c r="R27" s="389"/>
      <c r="S27" s="389"/>
      <c r="T27" s="389"/>
      <c r="U27" s="389"/>
      <c r="V27" s="390"/>
    </row>
    <row r="28" spans="1:22">
      <c r="F28" t="s">
        <v>133</v>
      </c>
      <c r="G28" s="55" t="s">
        <v>136</v>
      </c>
      <c r="O28" s="7"/>
      <c r="Q28" s="388"/>
      <c r="R28" s="389"/>
      <c r="S28" s="389"/>
      <c r="T28" s="389"/>
      <c r="U28" s="389"/>
      <c r="V28" s="390"/>
    </row>
    <row r="29" spans="1:22">
      <c r="F29" t="s">
        <v>133</v>
      </c>
      <c r="M29" s="60"/>
      <c r="O29" s="53">
        <v>0</v>
      </c>
      <c r="Q29" s="388"/>
      <c r="R29" s="389"/>
      <c r="S29" s="389"/>
      <c r="T29" s="389"/>
      <c r="U29" s="389"/>
      <c r="V29" s="390"/>
    </row>
    <row r="30" spans="1:22">
      <c r="F30" t="s">
        <v>133</v>
      </c>
      <c r="G30" s="55" t="s">
        <v>136</v>
      </c>
      <c r="O30" s="7"/>
      <c r="Q30" s="388"/>
      <c r="R30" s="389"/>
      <c r="S30" s="389"/>
      <c r="T30" s="389"/>
      <c r="U30" s="389"/>
      <c r="V30" s="390"/>
    </row>
    <row r="31" spans="1:22">
      <c r="F31" t="s">
        <v>133</v>
      </c>
      <c r="O31" s="53">
        <v>0</v>
      </c>
      <c r="Q31" s="388"/>
      <c r="R31" s="389"/>
      <c r="S31" s="389"/>
      <c r="T31" s="389"/>
      <c r="U31" s="389"/>
      <c r="V31" s="390"/>
    </row>
    <row r="32" spans="1:22">
      <c r="F32" t="s">
        <v>133</v>
      </c>
      <c r="G32" s="55" t="s">
        <v>136</v>
      </c>
      <c r="O32" s="7"/>
      <c r="Q32" s="388"/>
      <c r="R32" s="389"/>
      <c r="S32" s="389"/>
      <c r="T32" s="389"/>
      <c r="U32" s="389"/>
      <c r="V32" s="390"/>
    </row>
    <row r="33" spans="6:22">
      <c r="F33" t="s">
        <v>133</v>
      </c>
      <c r="O33" s="53">
        <v>0</v>
      </c>
      <c r="Q33" s="388"/>
      <c r="R33" s="389"/>
      <c r="S33" s="389"/>
      <c r="T33" s="389"/>
      <c r="U33" s="389"/>
      <c r="V33" s="390"/>
    </row>
    <row r="34" spans="6:22">
      <c r="F34" t="s">
        <v>133</v>
      </c>
      <c r="G34" s="55" t="s">
        <v>136</v>
      </c>
      <c r="O34" s="7"/>
      <c r="Q34" s="388"/>
      <c r="R34" s="389"/>
      <c r="S34" s="389"/>
      <c r="T34" s="389"/>
      <c r="U34" s="389"/>
      <c r="V34" s="390"/>
    </row>
    <row r="35" spans="6:22">
      <c r="F35" t="s">
        <v>133</v>
      </c>
      <c r="O35" s="53">
        <v>0</v>
      </c>
      <c r="Q35" s="388"/>
      <c r="R35" s="389"/>
      <c r="S35" s="389"/>
      <c r="T35" s="389"/>
      <c r="U35" s="389"/>
      <c r="V35" s="390"/>
    </row>
    <row r="36" spans="6:22">
      <c r="F36" t="s">
        <v>133</v>
      </c>
      <c r="G36" s="55" t="s">
        <v>136</v>
      </c>
      <c r="O36" s="54"/>
      <c r="Q36" s="388"/>
      <c r="R36" s="389"/>
      <c r="S36" s="389"/>
      <c r="T36" s="389"/>
      <c r="U36" s="389"/>
      <c r="V36" s="390"/>
    </row>
    <row r="37" spans="6:22">
      <c r="F37" t="s">
        <v>133</v>
      </c>
      <c r="O37" s="53">
        <v>0</v>
      </c>
      <c r="Q37" s="388"/>
      <c r="R37" s="389"/>
      <c r="S37" s="389"/>
      <c r="T37" s="389"/>
      <c r="U37" s="389"/>
      <c r="V37" s="390"/>
    </row>
    <row r="38" spans="6:22">
      <c r="F38" t="s">
        <v>133</v>
      </c>
      <c r="G38" s="55" t="s">
        <v>136</v>
      </c>
      <c r="O38" s="54"/>
      <c r="Q38" s="388"/>
      <c r="R38" s="389"/>
      <c r="S38" s="389"/>
      <c r="T38" s="389"/>
      <c r="U38" s="389"/>
      <c r="V38" s="390"/>
    </row>
    <row r="39" spans="6:22">
      <c r="F39" t="s">
        <v>133</v>
      </c>
      <c r="O39" s="53">
        <v>0</v>
      </c>
      <c r="Q39" s="388"/>
      <c r="R39" s="389"/>
      <c r="S39" s="389"/>
      <c r="T39" s="389"/>
      <c r="U39" s="389"/>
      <c r="V39" s="390"/>
    </row>
    <row r="40" spans="6:22">
      <c r="F40" t="s">
        <v>133</v>
      </c>
      <c r="G40" s="55" t="s">
        <v>136</v>
      </c>
      <c r="O40" s="7"/>
      <c r="Q40" s="388"/>
      <c r="R40" s="389"/>
      <c r="S40" s="389"/>
      <c r="T40" s="389"/>
      <c r="U40" s="389"/>
      <c r="V40" s="390"/>
    </row>
    <row r="41" spans="6:22">
      <c r="F41" t="s">
        <v>133</v>
      </c>
      <c r="O41" s="53">
        <v>0</v>
      </c>
      <c r="Q41" s="388"/>
      <c r="R41" s="389"/>
      <c r="S41" s="389"/>
      <c r="T41" s="389"/>
      <c r="U41" s="389"/>
      <c r="V41" s="390"/>
    </row>
    <row r="42" spans="6:22">
      <c r="F42" t="s">
        <v>133</v>
      </c>
      <c r="G42" s="55" t="s">
        <v>136</v>
      </c>
      <c r="O42" s="7"/>
      <c r="Q42" s="388"/>
      <c r="R42" s="389"/>
      <c r="S42" s="389"/>
      <c r="T42" s="389"/>
      <c r="U42" s="389"/>
      <c r="V42" s="390"/>
    </row>
    <row r="43" spans="6:22">
      <c r="F43" t="s">
        <v>133</v>
      </c>
      <c r="O43" s="53">
        <v>0</v>
      </c>
      <c r="Q43" s="388"/>
      <c r="R43" s="389"/>
      <c r="S43" s="389"/>
      <c r="T43" s="389"/>
      <c r="U43" s="389"/>
      <c r="V43" s="390"/>
    </row>
    <row r="44" spans="6:22">
      <c r="F44" t="s">
        <v>133</v>
      </c>
      <c r="G44" s="55" t="s">
        <v>136</v>
      </c>
      <c r="O44" s="7"/>
      <c r="Q44" s="388"/>
      <c r="R44" s="389"/>
      <c r="S44" s="389"/>
      <c r="T44" s="389"/>
      <c r="U44" s="389"/>
      <c r="V44" s="390"/>
    </row>
    <row r="45" spans="6:22">
      <c r="F45" t="s">
        <v>133</v>
      </c>
      <c r="O45" s="53">
        <v>0</v>
      </c>
      <c r="Q45" s="388"/>
      <c r="R45" s="389"/>
      <c r="S45" s="389"/>
      <c r="T45" s="389"/>
      <c r="U45" s="389"/>
      <c r="V45" s="390"/>
    </row>
    <row r="46" spans="6:22">
      <c r="F46" t="s">
        <v>133</v>
      </c>
      <c r="G46" s="55" t="s">
        <v>136</v>
      </c>
      <c r="O46" s="7"/>
      <c r="Q46" s="388"/>
      <c r="R46" s="389"/>
      <c r="S46" s="389"/>
      <c r="T46" s="389"/>
      <c r="U46" s="389"/>
      <c r="V46" s="390"/>
    </row>
    <row r="47" spans="6:22">
      <c r="F47" t="s">
        <v>133</v>
      </c>
      <c r="O47" s="53">
        <v>0</v>
      </c>
      <c r="Q47" s="388"/>
      <c r="R47" s="389"/>
      <c r="S47" s="389"/>
      <c r="T47" s="389"/>
      <c r="U47" s="389"/>
      <c r="V47" s="390"/>
    </row>
    <row r="48" spans="6:22">
      <c r="F48" t="s">
        <v>133</v>
      </c>
      <c r="G48" s="55" t="s">
        <v>136</v>
      </c>
      <c r="O48" s="7"/>
      <c r="Q48" s="391"/>
      <c r="R48" s="392"/>
      <c r="S48" s="392"/>
      <c r="T48" s="392"/>
      <c r="U48" s="392"/>
      <c r="V48" s="393"/>
    </row>
    <row r="51" spans="1:22">
      <c r="A51" t="s">
        <v>166</v>
      </c>
      <c r="C51" t="s">
        <v>135</v>
      </c>
      <c r="D51" t="s">
        <v>146</v>
      </c>
      <c r="E51" t="s">
        <v>147</v>
      </c>
      <c r="F51" t="s">
        <v>145</v>
      </c>
      <c r="M51" s="61" t="s">
        <v>162</v>
      </c>
      <c r="Q51" t="s">
        <v>152</v>
      </c>
    </row>
    <row r="52" spans="1:22">
      <c r="E52" t="s">
        <v>138</v>
      </c>
      <c r="F52" t="s">
        <v>126</v>
      </c>
      <c r="N52" t="s">
        <v>149</v>
      </c>
      <c r="O52" s="62">
        <f>Direktzahlungen!$C$3</f>
        <v>12</v>
      </c>
      <c r="P52" s="20"/>
      <c r="Q52" s="385" t="s">
        <v>259</v>
      </c>
      <c r="R52" s="386"/>
      <c r="S52" s="386"/>
      <c r="T52" s="386"/>
      <c r="U52" s="386"/>
      <c r="V52" s="387"/>
    </row>
    <row r="53" spans="1:22">
      <c r="F53" t="s">
        <v>133</v>
      </c>
      <c r="G53" s="55" t="s">
        <v>136</v>
      </c>
      <c r="H53" s="55"/>
      <c r="I53" s="55"/>
      <c r="J53" s="55"/>
      <c r="K53" s="55"/>
      <c r="L53" s="55"/>
      <c r="M53" s="59"/>
      <c r="N53" s="58"/>
      <c r="O53" s="58"/>
      <c r="P53" s="58"/>
      <c r="Q53" s="388"/>
      <c r="R53" s="389"/>
      <c r="S53" s="389"/>
      <c r="T53" s="389"/>
      <c r="U53" s="389"/>
      <c r="V53" s="390"/>
    </row>
    <row r="54" spans="1:22">
      <c r="E54" t="s">
        <v>138</v>
      </c>
      <c r="F54" t="s">
        <v>126</v>
      </c>
      <c r="N54" t="s">
        <v>150</v>
      </c>
      <c r="O54" s="56">
        <f>Direktzahlungen!$C$8</f>
        <v>10</v>
      </c>
      <c r="Q54" s="388"/>
      <c r="R54" s="389"/>
      <c r="S54" s="389"/>
      <c r="T54" s="389"/>
      <c r="U54" s="389"/>
      <c r="V54" s="390"/>
    </row>
    <row r="55" spans="1:22">
      <c r="F55" t="s">
        <v>133</v>
      </c>
      <c r="G55" s="55" t="s">
        <v>136</v>
      </c>
      <c r="O55" s="7"/>
      <c r="Q55" s="388"/>
      <c r="R55" s="389"/>
      <c r="S55" s="389"/>
      <c r="T55" s="389"/>
      <c r="U55" s="389"/>
      <c r="V55" s="390"/>
    </row>
    <row r="56" spans="1:22">
      <c r="F56" t="s">
        <v>126</v>
      </c>
      <c r="N56" t="s">
        <v>183</v>
      </c>
      <c r="O56" s="53">
        <v>10</v>
      </c>
      <c r="Q56" s="388"/>
      <c r="R56" s="389"/>
      <c r="S56" s="389"/>
      <c r="T56" s="389"/>
      <c r="U56" s="389"/>
      <c r="V56" s="390"/>
    </row>
    <row r="57" spans="1:22">
      <c r="F57" t="s">
        <v>133</v>
      </c>
      <c r="G57" s="55" t="s">
        <v>136</v>
      </c>
      <c r="O57" s="7"/>
      <c r="Q57" s="388"/>
      <c r="R57" s="389"/>
      <c r="S57" s="389"/>
      <c r="T57" s="389"/>
      <c r="U57" s="389"/>
      <c r="V57" s="390"/>
    </row>
    <row r="58" spans="1:22">
      <c r="E58" t="s">
        <v>138</v>
      </c>
      <c r="F58" t="s">
        <v>126</v>
      </c>
      <c r="N58" t="s">
        <v>151</v>
      </c>
      <c r="O58" s="53">
        <f>Direktzahlungen!$C$10</f>
        <v>22</v>
      </c>
      <c r="Q58" s="388"/>
      <c r="R58" s="389"/>
      <c r="S58" s="389"/>
      <c r="T58" s="389"/>
      <c r="U58" s="389"/>
      <c r="V58" s="390"/>
    </row>
    <row r="59" spans="1:22">
      <c r="F59" t="s">
        <v>133</v>
      </c>
      <c r="G59" s="55" t="s">
        <v>136</v>
      </c>
      <c r="O59" s="7"/>
      <c r="Q59" s="388"/>
      <c r="R59" s="389"/>
      <c r="S59" s="389"/>
      <c r="T59" s="389"/>
      <c r="U59" s="389"/>
      <c r="V59" s="390"/>
    </row>
    <row r="60" spans="1:22">
      <c r="E60" t="s">
        <v>138</v>
      </c>
      <c r="F60" t="s">
        <v>126</v>
      </c>
      <c r="M60" s="60"/>
      <c r="N60" t="s">
        <v>104</v>
      </c>
      <c r="O60" s="53">
        <f>Direktzahlungen!$C$7</f>
        <v>0</v>
      </c>
      <c r="Q60" s="388"/>
      <c r="R60" s="389"/>
      <c r="S60" s="389"/>
      <c r="T60" s="389"/>
      <c r="U60" s="389"/>
      <c r="V60" s="390"/>
    </row>
    <row r="61" spans="1:22">
      <c r="F61" t="s">
        <v>133</v>
      </c>
      <c r="G61" s="55" t="s">
        <v>136</v>
      </c>
      <c r="O61" s="7"/>
      <c r="Q61" s="388"/>
      <c r="R61" s="389"/>
      <c r="S61" s="389"/>
      <c r="T61" s="389"/>
      <c r="U61" s="389"/>
      <c r="V61" s="390"/>
    </row>
    <row r="62" spans="1:22">
      <c r="E62" t="s">
        <v>138</v>
      </c>
      <c r="F62" t="s">
        <v>126</v>
      </c>
      <c r="N62" t="s">
        <v>153</v>
      </c>
      <c r="O62" s="53">
        <f>IF(O58=0,0,IF(OR(O52&lt;=10,AND(O58&lt;=50,(O54+O56)/O58&gt;=0.75)),0,(O52-O60)*0.04))</f>
        <v>0</v>
      </c>
      <c r="Q62" s="388"/>
      <c r="R62" s="389"/>
      <c r="S62" s="389"/>
      <c r="T62" s="389"/>
      <c r="U62" s="389"/>
      <c r="V62" s="390"/>
    </row>
    <row r="63" spans="1:22">
      <c r="F63" t="s">
        <v>133</v>
      </c>
      <c r="G63" s="55" t="s">
        <v>136</v>
      </c>
      <c r="O63" s="7"/>
      <c r="Q63" s="388"/>
      <c r="R63" s="389"/>
      <c r="S63" s="389"/>
      <c r="T63" s="389"/>
      <c r="U63" s="389"/>
      <c r="V63" s="390"/>
    </row>
    <row r="64" spans="1:22">
      <c r="E64" t="s">
        <v>138</v>
      </c>
      <c r="F64" t="s">
        <v>133</v>
      </c>
      <c r="O64" s="53">
        <v>0</v>
      </c>
      <c r="Q64" s="388"/>
      <c r="R64" s="389"/>
      <c r="S64" s="389"/>
      <c r="T64" s="389"/>
      <c r="U64" s="389"/>
      <c r="V64" s="390"/>
    </row>
    <row r="65" spans="5:22">
      <c r="F65" t="s">
        <v>133</v>
      </c>
      <c r="G65" s="55" t="s">
        <v>136</v>
      </c>
      <c r="O65" s="7"/>
      <c r="Q65" s="388"/>
      <c r="R65" s="389"/>
      <c r="S65" s="389"/>
      <c r="T65" s="389"/>
      <c r="U65" s="389"/>
      <c r="V65" s="390"/>
    </row>
    <row r="66" spans="5:22">
      <c r="E66" t="s">
        <v>138</v>
      </c>
      <c r="F66" t="s">
        <v>133</v>
      </c>
      <c r="O66" s="53"/>
      <c r="Q66" s="388"/>
      <c r="R66" s="389"/>
      <c r="S66" s="389"/>
      <c r="T66" s="389"/>
      <c r="U66" s="389"/>
      <c r="V66" s="390"/>
    </row>
    <row r="67" spans="5:22">
      <c r="F67" t="s">
        <v>133</v>
      </c>
      <c r="G67" s="55" t="s">
        <v>136</v>
      </c>
      <c r="O67" s="7"/>
      <c r="Q67" s="388"/>
      <c r="R67" s="389"/>
      <c r="S67" s="389"/>
      <c r="T67" s="389"/>
      <c r="U67" s="389"/>
      <c r="V67" s="390"/>
    </row>
    <row r="68" spans="5:22">
      <c r="E68" t="s">
        <v>138</v>
      </c>
      <c r="F68" t="s">
        <v>133</v>
      </c>
      <c r="O68" s="53"/>
      <c r="Q68" s="388"/>
      <c r="R68" s="389"/>
      <c r="S68" s="389"/>
      <c r="T68" s="389"/>
      <c r="U68" s="389"/>
      <c r="V68" s="390"/>
    </row>
    <row r="69" spans="5:22">
      <c r="F69" t="s">
        <v>133</v>
      </c>
      <c r="G69" s="55" t="s">
        <v>136</v>
      </c>
      <c r="O69" s="7"/>
      <c r="Q69" s="388"/>
      <c r="R69" s="389"/>
      <c r="S69" s="389"/>
      <c r="T69" s="389"/>
      <c r="U69" s="389"/>
      <c r="V69" s="390"/>
    </row>
    <row r="70" spans="5:22">
      <c r="E70" t="s">
        <v>138</v>
      </c>
      <c r="F70" t="s">
        <v>133</v>
      </c>
      <c r="O70" s="53"/>
      <c r="Q70" s="388"/>
      <c r="R70" s="389"/>
      <c r="S70" s="389"/>
      <c r="T70" s="389"/>
      <c r="U70" s="389"/>
      <c r="V70" s="390"/>
    </row>
    <row r="71" spans="5:22">
      <c r="F71" t="s">
        <v>133</v>
      </c>
      <c r="G71" s="55" t="s">
        <v>136</v>
      </c>
      <c r="O71" s="7"/>
      <c r="Q71" s="388"/>
      <c r="R71" s="389"/>
      <c r="S71" s="389"/>
      <c r="T71" s="389"/>
      <c r="U71" s="389"/>
      <c r="V71" s="390"/>
    </row>
    <row r="72" spans="5:22">
      <c r="E72" t="s">
        <v>138</v>
      </c>
      <c r="F72" t="s">
        <v>133</v>
      </c>
      <c r="O72" s="53">
        <v>0</v>
      </c>
      <c r="Q72" s="388"/>
      <c r="R72" s="389"/>
      <c r="S72" s="389"/>
      <c r="T72" s="389"/>
      <c r="U72" s="389"/>
      <c r="V72" s="390"/>
    </row>
    <row r="73" spans="5:22">
      <c r="F73" t="s">
        <v>133</v>
      </c>
      <c r="G73" s="55" t="s">
        <v>136</v>
      </c>
      <c r="O73" s="7"/>
      <c r="Q73" s="388"/>
      <c r="R73" s="389"/>
      <c r="S73" s="389"/>
      <c r="T73" s="389"/>
      <c r="U73" s="389"/>
      <c r="V73" s="390"/>
    </row>
    <row r="74" spans="5:22">
      <c r="E74" t="s">
        <v>138</v>
      </c>
      <c r="F74" t="s">
        <v>133</v>
      </c>
      <c r="O74" s="53">
        <v>0</v>
      </c>
      <c r="Q74" s="388"/>
      <c r="R74" s="389"/>
      <c r="S74" s="389"/>
      <c r="T74" s="389"/>
      <c r="U74" s="389"/>
      <c r="V74" s="390"/>
    </row>
    <row r="75" spans="5:22">
      <c r="F75" t="s">
        <v>133</v>
      </c>
      <c r="G75" s="55" t="s">
        <v>136</v>
      </c>
      <c r="O75" s="7"/>
      <c r="Q75" s="388"/>
      <c r="R75" s="389"/>
      <c r="S75" s="389"/>
      <c r="T75" s="389"/>
      <c r="U75" s="389"/>
      <c r="V75" s="390"/>
    </row>
    <row r="76" spans="5:22">
      <c r="E76" t="s">
        <v>138</v>
      </c>
      <c r="F76" t="s">
        <v>133</v>
      </c>
      <c r="O76" s="53">
        <v>0</v>
      </c>
      <c r="Q76" s="388"/>
      <c r="R76" s="389"/>
      <c r="S76" s="389"/>
      <c r="T76" s="389"/>
      <c r="U76" s="389"/>
      <c r="V76" s="390"/>
    </row>
    <row r="77" spans="5:22">
      <c r="F77" t="s">
        <v>133</v>
      </c>
      <c r="G77" s="55" t="s">
        <v>136</v>
      </c>
      <c r="O77" s="7"/>
      <c r="Q77" s="388"/>
      <c r="R77" s="389"/>
      <c r="S77" s="389"/>
      <c r="T77" s="389"/>
      <c r="U77" s="389"/>
      <c r="V77" s="390"/>
    </row>
    <row r="78" spans="5:22">
      <c r="E78" t="s">
        <v>138</v>
      </c>
      <c r="F78" t="s">
        <v>133</v>
      </c>
      <c r="O78" s="53">
        <v>0</v>
      </c>
      <c r="Q78" s="388"/>
      <c r="R78" s="389"/>
      <c r="S78" s="389"/>
      <c r="T78" s="389"/>
      <c r="U78" s="389"/>
      <c r="V78" s="390"/>
    </row>
    <row r="79" spans="5:22">
      <c r="F79" t="s">
        <v>133</v>
      </c>
      <c r="G79" s="55" t="s">
        <v>136</v>
      </c>
      <c r="O79" s="7"/>
      <c r="Q79" s="391"/>
      <c r="R79" s="392"/>
      <c r="S79" s="392"/>
      <c r="T79" s="392"/>
      <c r="U79" s="392"/>
      <c r="V79" s="393"/>
    </row>
    <row r="82" spans="1:22">
      <c r="A82" t="s">
        <v>158</v>
      </c>
      <c r="C82" t="s">
        <v>135</v>
      </c>
      <c r="D82" t="s">
        <v>146</v>
      </c>
      <c r="E82" t="s">
        <v>147</v>
      </c>
      <c r="F82" t="s">
        <v>145</v>
      </c>
      <c r="M82" s="61" t="s">
        <v>163</v>
      </c>
      <c r="Q82" t="s">
        <v>152</v>
      </c>
    </row>
    <row r="83" spans="1:22">
      <c r="D83" t="s">
        <v>148</v>
      </c>
      <c r="F83" t="s">
        <v>126</v>
      </c>
      <c r="N83" t="s">
        <v>154</v>
      </c>
      <c r="O83" s="57">
        <v>678</v>
      </c>
      <c r="P83" s="20"/>
      <c r="Q83" s="385" t="s">
        <v>246</v>
      </c>
      <c r="R83" s="386"/>
      <c r="S83" s="386"/>
      <c r="T83" s="386"/>
      <c r="U83" s="386"/>
      <c r="V83" s="387"/>
    </row>
    <row r="84" spans="1:22">
      <c r="F84" t="s">
        <v>133</v>
      </c>
      <c r="G84" s="55" t="s">
        <v>136</v>
      </c>
      <c r="H84" s="55"/>
      <c r="I84" s="55"/>
      <c r="J84" s="55"/>
      <c r="K84" s="55"/>
      <c r="L84" s="55"/>
      <c r="M84" s="59"/>
      <c r="N84" s="58"/>
      <c r="O84" s="58"/>
      <c r="P84" s="58"/>
      <c r="Q84" s="388"/>
      <c r="R84" s="389"/>
      <c r="S84" s="389"/>
      <c r="T84" s="389"/>
      <c r="U84" s="389"/>
      <c r="V84" s="390"/>
    </row>
    <row r="85" spans="1:22">
      <c r="F85" t="s">
        <v>126</v>
      </c>
      <c r="M85" s="52" t="s">
        <v>129</v>
      </c>
      <c r="N85" t="s">
        <v>140</v>
      </c>
      <c r="O85" s="56">
        <v>34</v>
      </c>
      <c r="Q85" s="388"/>
      <c r="R85" s="389"/>
      <c r="S85" s="389"/>
      <c r="T85" s="389"/>
      <c r="U85" s="389"/>
      <c r="V85" s="390"/>
    </row>
    <row r="86" spans="1:22">
      <c r="F86" t="s">
        <v>126</v>
      </c>
      <c r="G86" s="55" t="s">
        <v>136</v>
      </c>
      <c r="O86" s="7"/>
      <c r="Q86" s="388"/>
      <c r="R86" s="389"/>
      <c r="S86" s="389"/>
      <c r="T86" s="389"/>
      <c r="U86" s="389"/>
      <c r="V86" s="390"/>
    </row>
    <row r="87" spans="1:22">
      <c r="D87" t="s">
        <v>148</v>
      </c>
      <c r="E87" t="s">
        <v>138</v>
      </c>
      <c r="F87" t="s">
        <v>126</v>
      </c>
      <c r="M87" s="52" t="s">
        <v>127</v>
      </c>
      <c r="N87" t="s">
        <v>141</v>
      </c>
      <c r="O87" s="53">
        <f>O83+O85</f>
        <v>712</v>
      </c>
      <c r="Q87" s="388"/>
      <c r="R87" s="389"/>
      <c r="S87" s="389"/>
      <c r="T87" s="389"/>
      <c r="U87" s="389"/>
      <c r="V87" s="390"/>
    </row>
    <row r="88" spans="1:22">
      <c r="F88" t="s">
        <v>133</v>
      </c>
      <c r="G88" s="55" t="s">
        <v>136</v>
      </c>
      <c r="O88" s="7"/>
      <c r="Q88" s="388"/>
      <c r="R88" s="389"/>
      <c r="S88" s="389"/>
      <c r="T88" s="389"/>
      <c r="U88" s="389"/>
      <c r="V88" s="390"/>
    </row>
    <row r="89" spans="1:22">
      <c r="F89" t="s">
        <v>133</v>
      </c>
      <c r="O89" s="53">
        <v>0</v>
      </c>
      <c r="Q89" s="388"/>
      <c r="R89" s="389"/>
      <c r="S89" s="389"/>
      <c r="T89" s="389"/>
      <c r="U89" s="389"/>
      <c r="V89" s="390"/>
    </row>
    <row r="90" spans="1:22">
      <c r="F90" t="s">
        <v>133</v>
      </c>
      <c r="G90" s="55"/>
      <c r="O90" s="7"/>
      <c r="Q90" s="388"/>
      <c r="R90" s="389"/>
      <c r="S90" s="389"/>
      <c r="T90" s="389"/>
      <c r="U90" s="389"/>
      <c r="V90" s="390"/>
    </row>
    <row r="91" spans="1:22">
      <c r="F91" t="s">
        <v>133</v>
      </c>
      <c r="M91" s="60"/>
      <c r="O91" s="53">
        <v>0</v>
      </c>
      <c r="Q91" s="388"/>
      <c r="R91" s="389"/>
      <c r="S91" s="389"/>
      <c r="T91" s="389"/>
      <c r="U91" s="389"/>
      <c r="V91" s="390"/>
    </row>
    <row r="92" spans="1:22">
      <c r="F92" t="s">
        <v>133</v>
      </c>
      <c r="G92" s="55"/>
      <c r="O92" s="7"/>
      <c r="Q92" s="388"/>
      <c r="R92" s="389"/>
      <c r="S92" s="389"/>
      <c r="T92" s="389"/>
      <c r="U92" s="389"/>
      <c r="V92" s="390"/>
    </row>
    <row r="93" spans="1:22">
      <c r="F93" t="s">
        <v>133</v>
      </c>
      <c r="O93" s="53">
        <v>0</v>
      </c>
      <c r="P93" t="s">
        <v>128</v>
      </c>
      <c r="Q93" s="388"/>
      <c r="R93" s="389"/>
      <c r="S93" s="389"/>
      <c r="T93" s="389"/>
      <c r="U93" s="389"/>
      <c r="V93" s="390"/>
    </row>
    <row r="94" spans="1:22">
      <c r="F94" t="s">
        <v>133</v>
      </c>
      <c r="G94" s="55"/>
      <c r="O94" s="7"/>
      <c r="Q94" s="388"/>
      <c r="R94" s="389"/>
      <c r="S94" s="389"/>
      <c r="T94" s="389"/>
      <c r="U94" s="389"/>
      <c r="V94" s="390"/>
    </row>
    <row r="95" spans="1:22">
      <c r="F95" t="s">
        <v>133</v>
      </c>
      <c r="O95" s="53">
        <v>0</v>
      </c>
      <c r="Q95" s="388"/>
      <c r="R95" s="389"/>
      <c r="S95" s="389"/>
      <c r="T95" s="389"/>
      <c r="U95" s="389"/>
      <c r="V95" s="390"/>
    </row>
    <row r="96" spans="1:22">
      <c r="F96" t="s">
        <v>133</v>
      </c>
      <c r="G96" s="55"/>
      <c r="O96" s="7"/>
      <c r="Q96" s="388"/>
      <c r="R96" s="389"/>
      <c r="S96" s="389"/>
      <c r="T96" s="389"/>
      <c r="U96" s="389"/>
      <c r="V96" s="390"/>
    </row>
    <row r="97" spans="6:22">
      <c r="F97" t="s">
        <v>133</v>
      </c>
      <c r="O97" s="53">
        <v>0</v>
      </c>
      <c r="Q97" s="388"/>
      <c r="R97" s="389"/>
      <c r="S97" s="389"/>
      <c r="T97" s="389"/>
      <c r="U97" s="389"/>
      <c r="V97" s="390"/>
    </row>
    <row r="98" spans="6:22">
      <c r="F98" t="s">
        <v>133</v>
      </c>
      <c r="G98" s="55"/>
      <c r="O98" s="54"/>
      <c r="Q98" s="388"/>
      <c r="R98" s="389"/>
      <c r="S98" s="389"/>
      <c r="T98" s="389"/>
      <c r="U98" s="389"/>
      <c r="V98" s="390"/>
    </row>
    <row r="99" spans="6:22">
      <c r="F99" t="s">
        <v>133</v>
      </c>
      <c r="O99" s="53">
        <v>0</v>
      </c>
      <c r="Q99" s="388"/>
      <c r="R99" s="389"/>
      <c r="S99" s="389"/>
      <c r="T99" s="389"/>
      <c r="U99" s="389"/>
      <c r="V99" s="390"/>
    </row>
    <row r="100" spans="6:22">
      <c r="F100" t="s">
        <v>133</v>
      </c>
      <c r="G100" s="55"/>
      <c r="O100" s="54"/>
      <c r="Q100" s="388"/>
      <c r="R100" s="389"/>
      <c r="S100" s="389"/>
      <c r="T100" s="389"/>
      <c r="U100" s="389"/>
      <c r="V100" s="390"/>
    </row>
    <row r="101" spans="6:22">
      <c r="F101" t="s">
        <v>133</v>
      </c>
      <c r="O101" s="53">
        <v>0</v>
      </c>
      <c r="Q101" s="388"/>
      <c r="R101" s="389"/>
      <c r="S101" s="389"/>
      <c r="T101" s="389"/>
      <c r="U101" s="389"/>
      <c r="V101" s="390"/>
    </row>
    <row r="102" spans="6:22">
      <c r="F102" t="s">
        <v>133</v>
      </c>
      <c r="G102" s="55"/>
      <c r="O102" s="7"/>
      <c r="Q102" s="388"/>
      <c r="R102" s="389"/>
      <c r="S102" s="389"/>
      <c r="T102" s="389"/>
      <c r="U102" s="389"/>
      <c r="V102" s="390"/>
    </row>
    <row r="103" spans="6:22">
      <c r="F103" t="s">
        <v>133</v>
      </c>
      <c r="O103" s="53">
        <v>0</v>
      </c>
      <c r="Q103" s="388"/>
      <c r="R103" s="389"/>
      <c r="S103" s="389"/>
      <c r="T103" s="389"/>
      <c r="U103" s="389"/>
      <c r="V103" s="390"/>
    </row>
    <row r="104" spans="6:22">
      <c r="F104" t="s">
        <v>133</v>
      </c>
      <c r="G104" s="55"/>
      <c r="O104" s="7"/>
      <c r="Q104" s="388"/>
      <c r="R104" s="389"/>
      <c r="S104" s="389"/>
      <c r="T104" s="389"/>
      <c r="U104" s="389"/>
      <c r="V104" s="390"/>
    </row>
    <row r="105" spans="6:22">
      <c r="F105" t="s">
        <v>133</v>
      </c>
      <c r="O105" s="53">
        <v>0</v>
      </c>
      <c r="Q105" s="388"/>
      <c r="R105" s="389"/>
      <c r="S105" s="389"/>
      <c r="T105" s="389"/>
      <c r="U105" s="389"/>
      <c r="V105" s="390"/>
    </row>
    <row r="106" spans="6:22">
      <c r="F106" t="s">
        <v>133</v>
      </c>
      <c r="G106" s="55"/>
      <c r="O106" s="7"/>
      <c r="Q106" s="388"/>
      <c r="R106" s="389"/>
      <c r="S106" s="389"/>
      <c r="T106" s="389"/>
      <c r="U106" s="389"/>
      <c r="V106" s="390"/>
    </row>
    <row r="107" spans="6:22">
      <c r="F107" t="s">
        <v>133</v>
      </c>
      <c r="O107" s="53">
        <v>0</v>
      </c>
      <c r="Q107" s="388"/>
      <c r="R107" s="389"/>
      <c r="S107" s="389"/>
      <c r="T107" s="389"/>
      <c r="U107" s="389"/>
      <c r="V107" s="390"/>
    </row>
    <row r="108" spans="6:22">
      <c r="F108" t="s">
        <v>133</v>
      </c>
      <c r="G108" s="55"/>
      <c r="O108" s="7"/>
      <c r="Q108" s="388"/>
      <c r="R108" s="389"/>
      <c r="S108" s="389"/>
      <c r="T108" s="389"/>
      <c r="U108" s="389"/>
      <c r="V108" s="390"/>
    </row>
    <row r="109" spans="6:22">
      <c r="F109" t="s">
        <v>133</v>
      </c>
      <c r="O109" s="53">
        <v>0</v>
      </c>
      <c r="Q109" s="388"/>
      <c r="R109" s="389"/>
      <c r="S109" s="389"/>
      <c r="T109" s="389"/>
      <c r="U109" s="389"/>
      <c r="V109" s="390"/>
    </row>
    <row r="110" spans="6:22">
      <c r="F110" t="s">
        <v>133</v>
      </c>
      <c r="G110" s="55"/>
      <c r="O110" s="7"/>
      <c r="Q110" s="391"/>
      <c r="R110" s="392"/>
      <c r="S110" s="392"/>
      <c r="T110" s="392"/>
      <c r="U110" s="392"/>
      <c r="V110" s="393"/>
    </row>
    <row r="111" spans="6:22">
      <c r="G111" s="55"/>
      <c r="O111" s="55"/>
      <c r="Q111" s="63"/>
      <c r="R111" s="63"/>
      <c r="S111" s="63"/>
      <c r="T111" s="63"/>
      <c r="U111" s="63"/>
      <c r="V111" s="63"/>
    </row>
    <row r="112" spans="6:22">
      <c r="G112" s="55"/>
      <c r="O112" s="55"/>
      <c r="Q112" s="63"/>
      <c r="R112" s="63"/>
      <c r="S112" s="63"/>
      <c r="T112" s="63"/>
      <c r="U112" s="63"/>
      <c r="V112" s="63"/>
    </row>
    <row r="113" spans="1:22">
      <c r="A113" t="s">
        <v>155</v>
      </c>
      <c r="C113" t="s">
        <v>135</v>
      </c>
      <c r="D113" t="s">
        <v>146</v>
      </c>
      <c r="E113" t="s">
        <v>147</v>
      </c>
      <c r="F113" t="s">
        <v>145</v>
      </c>
      <c r="M113" s="61" t="str">
        <f>Ökoregelungen!C6</f>
        <v>1b  -  Blühflächen/-streifen auf AL nach 1a</v>
      </c>
      <c r="Q113" t="s">
        <v>152</v>
      </c>
    </row>
    <row r="114" spans="1:22">
      <c r="F114" t="s">
        <v>126</v>
      </c>
      <c r="N114" t="s">
        <v>161</v>
      </c>
      <c r="O114" s="62">
        <v>0</v>
      </c>
      <c r="P114" s="20"/>
      <c r="Q114" s="385" t="s">
        <v>196</v>
      </c>
      <c r="R114" s="386"/>
      <c r="S114" s="386"/>
      <c r="T114" s="386"/>
      <c r="U114" s="386"/>
      <c r="V114" s="387"/>
    </row>
    <row r="115" spans="1:22">
      <c r="F115" t="s">
        <v>133</v>
      </c>
      <c r="G115" s="55" t="s">
        <v>136</v>
      </c>
      <c r="H115" s="55"/>
      <c r="I115" s="55"/>
      <c r="J115" s="55"/>
      <c r="K115" s="55"/>
      <c r="L115" s="55"/>
      <c r="M115" s="59"/>
      <c r="N115" s="58"/>
      <c r="O115" s="58"/>
      <c r="P115" s="58"/>
      <c r="Q115" s="388"/>
      <c r="R115" s="389"/>
      <c r="S115" s="389"/>
      <c r="T115" s="389"/>
      <c r="U115" s="389"/>
      <c r="V115" s="390"/>
    </row>
    <row r="116" spans="1:22">
      <c r="F116" t="s">
        <v>126</v>
      </c>
      <c r="M116" s="60" t="s">
        <v>160</v>
      </c>
      <c r="N116" t="s">
        <v>159</v>
      </c>
      <c r="O116" s="56">
        <v>0</v>
      </c>
      <c r="Q116" s="388"/>
      <c r="R116" s="389"/>
      <c r="S116" s="389"/>
      <c r="T116" s="389"/>
      <c r="U116" s="389"/>
      <c r="V116" s="390"/>
    </row>
    <row r="117" spans="1:22">
      <c r="F117" t="s">
        <v>126</v>
      </c>
      <c r="G117" s="55" t="s">
        <v>136</v>
      </c>
      <c r="O117" s="7"/>
      <c r="Q117" s="388"/>
      <c r="R117" s="389"/>
      <c r="S117" s="389"/>
      <c r="T117" s="389"/>
      <c r="U117" s="389"/>
      <c r="V117" s="390"/>
    </row>
    <row r="118" spans="1:22">
      <c r="D118" t="s">
        <v>148</v>
      </c>
      <c r="E118" t="s">
        <v>138</v>
      </c>
      <c r="F118" t="s">
        <v>126</v>
      </c>
      <c r="M118" s="52" t="s">
        <v>127</v>
      </c>
      <c r="N118" t="s">
        <v>139</v>
      </c>
      <c r="O118" s="53">
        <f>IF(O116=0,0,O114/O116)</f>
        <v>0</v>
      </c>
      <c r="Q118" s="388"/>
      <c r="R118" s="389"/>
      <c r="S118" s="389"/>
      <c r="T118" s="389"/>
      <c r="U118" s="389"/>
      <c r="V118" s="390"/>
    </row>
    <row r="119" spans="1:22">
      <c r="F119" t="s">
        <v>133</v>
      </c>
      <c r="G119" s="55" t="s">
        <v>136</v>
      </c>
      <c r="O119" s="7"/>
      <c r="Q119" s="388"/>
      <c r="R119" s="389"/>
      <c r="S119" s="389"/>
      <c r="T119" s="389"/>
      <c r="U119" s="389"/>
      <c r="V119" s="390"/>
    </row>
    <row r="120" spans="1:22">
      <c r="F120" t="s">
        <v>133</v>
      </c>
      <c r="O120" s="53">
        <v>0</v>
      </c>
      <c r="Q120" s="388"/>
      <c r="R120" s="389"/>
      <c r="S120" s="389"/>
      <c r="T120" s="389"/>
      <c r="U120" s="389"/>
      <c r="V120" s="390"/>
    </row>
    <row r="121" spans="1:22">
      <c r="F121" t="s">
        <v>133</v>
      </c>
      <c r="G121" s="55" t="s">
        <v>136</v>
      </c>
      <c r="O121" s="7"/>
      <c r="Q121" s="388"/>
      <c r="R121" s="389"/>
      <c r="S121" s="389"/>
      <c r="T121" s="389"/>
      <c r="U121" s="389"/>
      <c r="V121" s="390"/>
    </row>
    <row r="122" spans="1:22">
      <c r="F122" t="s">
        <v>133</v>
      </c>
      <c r="M122" s="60"/>
      <c r="O122" s="53">
        <v>0</v>
      </c>
      <c r="Q122" s="388"/>
      <c r="R122" s="389"/>
      <c r="S122" s="389"/>
      <c r="T122" s="389"/>
      <c r="U122" s="389"/>
      <c r="V122" s="390"/>
    </row>
    <row r="123" spans="1:22">
      <c r="F123" t="s">
        <v>133</v>
      </c>
      <c r="G123" s="55" t="s">
        <v>136</v>
      </c>
      <c r="O123" s="7"/>
      <c r="Q123" s="388"/>
      <c r="R123" s="389"/>
      <c r="S123" s="389"/>
      <c r="T123" s="389"/>
      <c r="U123" s="389"/>
      <c r="V123" s="390"/>
    </row>
    <row r="124" spans="1:22">
      <c r="F124" t="s">
        <v>133</v>
      </c>
      <c r="O124" s="53">
        <v>0</v>
      </c>
      <c r="Q124" s="388"/>
      <c r="R124" s="389"/>
      <c r="S124" s="389"/>
      <c r="T124" s="389"/>
      <c r="U124" s="389"/>
      <c r="V124" s="390"/>
    </row>
    <row r="125" spans="1:22">
      <c r="F125" t="s">
        <v>133</v>
      </c>
      <c r="G125" s="55" t="s">
        <v>136</v>
      </c>
      <c r="O125" s="7"/>
      <c r="Q125" s="388"/>
      <c r="R125" s="389"/>
      <c r="S125" s="389"/>
      <c r="T125" s="389"/>
      <c r="U125" s="389"/>
      <c r="V125" s="390"/>
    </row>
    <row r="126" spans="1:22">
      <c r="F126" t="s">
        <v>133</v>
      </c>
      <c r="O126" s="53">
        <v>0</v>
      </c>
      <c r="Q126" s="388"/>
      <c r="R126" s="389"/>
      <c r="S126" s="389"/>
      <c r="T126" s="389"/>
      <c r="U126" s="389"/>
      <c r="V126" s="390"/>
    </row>
    <row r="127" spans="1:22">
      <c r="F127" t="s">
        <v>133</v>
      </c>
      <c r="G127" s="55" t="s">
        <v>136</v>
      </c>
      <c r="O127" s="7"/>
      <c r="Q127" s="388"/>
      <c r="R127" s="389"/>
      <c r="S127" s="389"/>
      <c r="T127" s="389"/>
      <c r="U127" s="389"/>
      <c r="V127" s="390"/>
    </row>
    <row r="128" spans="1:22">
      <c r="F128" t="s">
        <v>133</v>
      </c>
      <c r="O128" s="53">
        <v>0</v>
      </c>
      <c r="Q128" s="388"/>
      <c r="R128" s="389"/>
      <c r="S128" s="389"/>
      <c r="T128" s="389"/>
      <c r="U128" s="389"/>
      <c r="V128" s="390"/>
    </row>
    <row r="129" spans="1:22">
      <c r="F129" t="s">
        <v>133</v>
      </c>
      <c r="G129" s="55" t="s">
        <v>136</v>
      </c>
      <c r="O129" s="54"/>
      <c r="Q129" s="388"/>
      <c r="R129" s="389"/>
      <c r="S129" s="389"/>
      <c r="T129" s="389"/>
      <c r="U129" s="389"/>
      <c r="V129" s="390"/>
    </row>
    <row r="130" spans="1:22">
      <c r="F130" t="s">
        <v>133</v>
      </c>
      <c r="O130" s="53">
        <v>0</v>
      </c>
      <c r="Q130" s="388"/>
      <c r="R130" s="389"/>
      <c r="S130" s="389"/>
      <c r="T130" s="389"/>
      <c r="U130" s="389"/>
      <c r="V130" s="390"/>
    </row>
    <row r="131" spans="1:22">
      <c r="F131" t="s">
        <v>133</v>
      </c>
      <c r="G131" s="55" t="s">
        <v>136</v>
      </c>
      <c r="O131" s="54"/>
      <c r="Q131" s="388"/>
      <c r="R131" s="389"/>
      <c r="S131" s="389"/>
      <c r="T131" s="389"/>
      <c r="U131" s="389"/>
      <c r="V131" s="390"/>
    </row>
    <row r="132" spans="1:22">
      <c r="F132" t="s">
        <v>133</v>
      </c>
      <c r="O132" s="53">
        <v>0</v>
      </c>
      <c r="Q132" s="388"/>
      <c r="R132" s="389"/>
      <c r="S132" s="389"/>
      <c r="T132" s="389"/>
      <c r="U132" s="389"/>
      <c r="V132" s="390"/>
    </row>
    <row r="133" spans="1:22">
      <c r="F133" t="s">
        <v>133</v>
      </c>
      <c r="G133" s="55" t="s">
        <v>136</v>
      </c>
      <c r="O133" s="7"/>
      <c r="Q133" s="388"/>
      <c r="R133" s="389"/>
      <c r="S133" s="389"/>
      <c r="T133" s="389"/>
      <c r="U133" s="389"/>
      <c r="V133" s="390"/>
    </row>
    <row r="134" spans="1:22">
      <c r="F134" t="s">
        <v>133</v>
      </c>
      <c r="O134" s="53">
        <v>0</v>
      </c>
      <c r="Q134" s="388"/>
      <c r="R134" s="389"/>
      <c r="S134" s="389"/>
      <c r="T134" s="389"/>
      <c r="U134" s="389"/>
      <c r="V134" s="390"/>
    </row>
    <row r="135" spans="1:22">
      <c r="F135" t="s">
        <v>133</v>
      </c>
      <c r="G135" s="55" t="s">
        <v>136</v>
      </c>
      <c r="O135" s="7"/>
      <c r="Q135" s="388"/>
      <c r="R135" s="389"/>
      <c r="S135" s="389"/>
      <c r="T135" s="389"/>
      <c r="U135" s="389"/>
      <c r="V135" s="390"/>
    </row>
    <row r="136" spans="1:22">
      <c r="F136" t="s">
        <v>133</v>
      </c>
      <c r="O136" s="53">
        <v>0</v>
      </c>
      <c r="Q136" s="388"/>
      <c r="R136" s="389"/>
      <c r="S136" s="389"/>
      <c r="T136" s="389"/>
      <c r="U136" s="389"/>
      <c r="V136" s="390"/>
    </row>
    <row r="137" spans="1:22">
      <c r="F137" t="s">
        <v>133</v>
      </c>
      <c r="G137" s="55" t="s">
        <v>136</v>
      </c>
      <c r="O137" s="7"/>
      <c r="Q137" s="388"/>
      <c r="R137" s="389"/>
      <c r="S137" s="389"/>
      <c r="T137" s="389"/>
      <c r="U137" s="389"/>
      <c r="V137" s="390"/>
    </row>
    <row r="138" spans="1:22">
      <c r="F138" t="s">
        <v>133</v>
      </c>
      <c r="O138" s="53">
        <v>0</v>
      </c>
      <c r="Q138" s="388"/>
      <c r="R138" s="389"/>
      <c r="S138" s="389"/>
      <c r="T138" s="389"/>
      <c r="U138" s="389"/>
      <c r="V138" s="390"/>
    </row>
    <row r="139" spans="1:22">
      <c r="F139" t="s">
        <v>133</v>
      </c>
      <c r="G139" s="55" t="s">
        <v>136</v>
      </c>
      <c r="O139" s="7"/>
      <c r="Q139" s="388"/>
      <c r="R139" s="389"/>
      <c r="S139" s="389"/>
      <c r="T139" s="389"/>
      <c r="U139" s="389"/>
      <c r="V139" s="390"/>
    </row>
    <row r="140" spans="1:22">
      <c r="F140" t="s">
        <v>133</v>
      </c>
      <c r="O140" s="53">
        <v>0</v>
      </c>
      <c r="Q140" s="388"/>
      <c r="R140" s="389"/>
      <c r="S140" s="389"/>
      <c r="T140" s="389"/>
      <c r="U140" s="389"/>
      <c r="V140" s="390"/>
    </row>
    <row r="141" spans="1:22">
      <c r="F141" t="s">
        <v>133</v>
      </c>
      <c r="G141" s="55" t="s">
        <v>136</v>
      </c>
      <c r="O141" s="7"/>
      <c r="Q141" s="391"/>
      <c r="R141" s="392"/>
      <c r="S141" s="392"/>
      <c r="T141" s="392"/>
      <c r="U141" s="392"/>
      <c r="V141" s="393"/>
    </row>
    <row r="142" spans="1:22">
      <c r="G142" s="55"/>
      <c r="O142" s="55"/>
      <c r="Q142" s="63"/>
      <c r="R142" s="63"/>
      <c r="S142" s="63"/>
      <c r="T142" s="63"/>
      <c r="U142" s="63"/>
      <c r="V142" s="63"/>
    </row>
    <row r="143" spans="1:22">
      <c r="G143" s="55"/>
      <c r="O143" s="55"/>
      <c r="Q143" s="63"/>
      <c r="R143" s="63"/>
      <c r="S143" s="63"/>
      <c r="T143" s="63"/>
      <c r="U143" s="63"/>
      <c r="V143" s="63"/>
    </row>
    <row r="144" spans="1:22">
      <c r="A144" t="s">
        <v>156</v>
      </c>
      <c r="C144" t="s">
        <v>135</v>
      </c>
      <c r="D144" t="s">
        <v>146</v>
      </c>
      <c r="E144" t="s">
        <v>147</v>
      </c>
      <c r="F144" t="s">
        <v>145</v>
      </c>
      <c r="M144" s="61" t="str">
        <f>Direktzahlungen!K8</f>
        <v>GLÖZ 7    Fruchtwechsel auf Ackerland</v>
      </c>
      <c r="Q144" t="s">
        <v>152</v>
      </c>
    </row>
    <row r="145" spans="4:22">
      <c r="E145" t="s">
        <v>138</v>
      </c>
      <c r="F145" t="s">
        <v>126</v>
      </c>
      <c r="N145" t="s">
        <v>199</v>
      </c>
      <c r="O145" s="62" t="str">
        <f>Direktzahlungen!H8</f>
        <v>ja</v>
      </c>
      <c r="P145" s="20"/>
      <c r="Q145" s="385" t="s">
        <v>200</v>
      </c>
      <c r="R145" s="386"/>
      <c r="S145" s="386"/>
      <c r="T145" s="386"/>
      <c r="U145" s="386"/>
      <c r="V145" s="387"/>
    </row>
    <row r="146" spans="4:22">
      <c r="F146" t="s">
        <v>133</v>
      </c>
      <c r="G146" s="55" t="s">
        <v>136</v>
      </c>
      <c r="H146" s="55"/>
      <c r="I146" s="55"/>
      <c r="J146" s="55"/>
      <c r="K146" s="55"/>
      <c r="L146" s="55"/>
      <c r="M146" s="59"/>
      <c r="N146" s="58"/>
      <c r="O146" s="58"/>
      <c r="P146" s="58"/>
      <c r="Q146" s="388"/>
      <c r="R146" s="389"/>
      <c r="S146" s="389"/>
      <c r="T146" s="389"/>
      <c r="U146" s="389"/>
      <c r="V146" s="390"/>
    </row>
    <row r="147" spans="4:22">
      <c r="E147" t="s">
        <v>138</v>
      </c>
      <c r="F147" t="s">
        <v>126</v>
      </c>
      <c r="N147" t="s">
        <v>149</v>
      </c>
      <c r="O147" s="62">
        <f>Direktzahlungen!$C$3</f>
        <v>12</v>
      </c>
      <c r="Q147" s="388"/>
      <c r="R147" s="389"/>
      <c r="S147" s="389"/>
      <c r="T147" s="389"/>
      <c r="U147" s="389"/>
      <c r="V147" s="390"/>
    </row>
    <row r="148" spans="4:22">
      <c r="F148" t="s">
        <v>133</v>
      </c>
      <c r="G148" s="55" t="s">
        <v>136</v>
      </c>
      <c r="H148" s="55"/>
      <c r="I148" s="55"/>
      <c r="J148" s="55"/>
      <c r="K148" s="55"/>
      <c r="L148" s="55"/>
      <c r="M148" s="59"/>
      <c r="N148" s="58"/>
      <c r="O148" s="58"/>
      <c r="Q148" s="388"/>
      <c r="R148" s="389"/>
      <c r="S148" s="389"/>
      <c r="T148" s="389"/>
      <c r="U148" s="389"/>
      <c r="V148" s="390"/>
    </row>
    <row r="149" spans="4:22">
      <c r="F149" t="s">
        <v>126</v>
      </c>
      <c r="N149" t="s">
        <v>184</v>
      </c>
      <c r="O149" s="56">
        <v>12</v>
      </c>
      <c r="Q149" s="388"/>
      <c r="R149" s="389"/>
      <c r="S149" s="389"/>
      <c r="T149" s="389"/>
      <c r="U149" s="389"/>
      <c r="V149" s="390"/>
    </row>
    <row r="150" spans="4:22">
      <c r="F150" t="s">
        <v>133</v>
      </c>
      <c r="G150" s="55" t="s">
        <v>136</v>
      </c>
      <c r="O150" s="7"/>
      <c r="Q150" s="388"/>
      <c r="R150" s="389"/>
      <c r="S150" s="389"/>
      <c r="T150" s="389"/>
      <c r="U150" s="389"/>
      <c r="V150" s="390"/>
    </row>
    <row r="151" spans="4:22">
      <c r="E151" t="s">
        <v>138</v>
      </c>
      <c r="F151" t="s">
        <v>126</v>
      </c>
      <c r="N151" t="s">
        <v>150</v>
      </c>
      <c r="O151" s="56">
        <f>Direktzahlungen!$C$8</f>
        <v>10</v>
      </c>
      <c r="Q151" s="388"/>
      <c r="R151" s="389"/>
      <c r="S151" s="389"/>
      <c r="T151" s="389"/>
      <c r="U151" s="389"/>
      <c r="V151" s="390"/>
    </row>
    <row r="152" spans="4:22">
      <c r="F152" t="s">
        <v>133</v>
      </c>
      <c r="G152" s="55" t="s">
        <v>136</v>
      </c>
      <c r="O152" s="7"/>
      <c r="Q152" s="388"/>
      <c r="R152" s="389"/>
      <c r="S152" s="389"/>
      <c r="T152" s="389"/>
      <c r="U152" s="389"/>
      <c r="V152" s="390"/>
    </row>
    <row r="153" spans="4:22">
      <c r="F153" t="s">
        <v>126</v>
      </c>
      <c r="N153" t="s">
        <v>183</v>
      </c>
      <c r="O153" s="53">
        <v>3</v>
      </c>
      <c r="Q153" s="388"/>
      <c r="R153" s="389"/>
      <c r="S153" s="389"/>
      <c r="T153" s="389"/>
      <c r="U153" s="389"/>
      <c r="V153" s="390"/>
    </row>
    <row r="154" spans="4:22">
      <c r="F154" t="s">
        <v>133</v>
      </c>
      <c r="G154" s="55" t="s">
        <v>136</v>
      </c>
      <c r="O154" s="7"/>
      <c r="Q154" s="388"/>
      <c r="R154" s="389"/>
      <c r="S154" s="389"/>
      <c r="T154" s="389"/>
      <c r="U154" s="389"/>
      <c r="V154" s="390"/>
    </row>
    <row r="155" spans="4:22">
      <c r="E155" t="s">
        <v>138</v>
      </c>
      <c r="F155" t="s">
        <v>126</v>
      </c>
      <c r="N155" t="s">
        <v>151</v>
      </c>
      <c r="O155" s="53">
        <f>Direktzahlungen!$C$10</f>
        <v>22</v>
      </c>
      <c r="Q155" s="388"/>
      <c r="R155" s="389"/>
      <c r="S155" s="389"/>
      <c r="T155" s="389"/>
      <c r="U155" s="389"/>
      <c r="V155" s="390"/>
    </row>
    <row r="156" spans="4:22">
      <c r="F156" t="s">
        <v>133</v>
      </c>
      <c r="G156" s="55" t="s">
        <v>136</v>
      </c>
      <c r="O156" s="7"/>
      <c r="Q156" s="388"/>
      <c r="R156" s="389"/>
      <c r="S156" s="389"/>
      <c r="T156" s="389"/>
      <c r="U156" s="389"/>
      <c r="V156" s="390"/>
    </row>
    <row r="157" spans="4:22">
      <c r="E157" t="s">
        <v>138</v>
      </c>
      <c r="F157" t="s">
        <v>126</v>
      </c>
      <c r="M157" s="60"/>
      <c r="N157" t="s">
        <v>104</v>
      </c>
      <c r="O157" s="53">
        <f>Direktzahlungen!$C$7</f>
        <v>0</v>
      </c>
      <c r="Q157" s="388"/>
      <c r="R157" s="389"/>
      <c r="S157" s="389"/>
      <c r="T157" s="389"/>
      <c r="U157" s="389"/>
      <c r="V157" s="390"/>
    </row>
    <row r="158" spans="4:22">
      <c r="F158" t="s">
        <v>133</v>
      </c>
      <c r="G158" s="55" t="s">
        <v>136</v>
      </c>
      <c r="O158" s="7"/>
      <c r="Q158" s="388"/>
      <c r="R158" s="389"/>
      <c r="S158" s="389"/>
      <c r="T158" s="389"/>
      <c r="U158" s="389"/>
      <c r="V158" s="390"/>
    </row>
    <row r="159" spans="4:22">
      <c r="D159" t="s">
        <v>148</v>
      </c>
      <c r="E159" t="s">
        <v>138</v>
      </c>
      <c r="F159" t="s">
        <v>126</v>
      </c>
      <c r="N159" t="s">
        <v>185</v>
      </c>
      <c r="O159" s="53">
        <f>IF(O155=0,0,IF(OR(O145="ja",O147&lt;=10,AND(O155&lt;=50,(O151+O153)/O155&gt;=0.75)),0,(O149)))</f>
        <v>0</v>
      </c>
      <c r="Q159" s="388"/>
      <c r="R159" s="389"/>
      <c r="S159" s="389"/>
      <c r="T159" s="389"/>
      <c r="U159" s="389"/>
      <c r="V159" s="390"/>
    </row>
    <row r="160" spans="4:22">
      <c r="F160" t="s">
        <v>133</v>
      </c>
      <c r="G160" s="55" t="s">
        <v>136</v>
      </c>
      <c r="O160" s="54"/>
      <c r="Q160" s="388"/>
      <c r="R160" s="389"/>
      <c r="S160" s="389"/>
      <c r="T160" s="389"/>
      <c r="U160" s="389"/>
      <c r="V160" s="390"/>
    </row>
    <row r="161" spans="1:22">
      <c r="E161" t="s">
        <v>138</v>
      </c>
      <c r="F161" t="s">
        <v>133</v>
      </c>
      <c r="O161" s="53"/>
      <c r="Q161" s="388"/>
      <c r="R161" s="389"/>
      <c r="S161" s="389"/>
      <c r="T161" s="389"/>
      <c r="U161" s="389"/>
      <c r="V161" s="390"/>
    </row>
    <row r="162" spans="1:22">
      <c r="F162" t="s">
        <v>133</v>
      </c>
      <c r="G162" s="55" t="s">
        <v>136</v>
      </c>
      <c r="O162" s="54"/>
      <c r="Q162" s="388"/>
      <c r="R162" s="389"/>
      <c r="S162" s="389"/>
      <c r="T162" s="389"/>
      <c r="U162" s="389"/>
      <c r="V162" s="390"/>
    </row>
    <row r="163" spans="1:22">
      <c r="E163" t="s">
        <v>138</v>
      </c>
      <c r="F163" t="s">
        <v>133</v>
      </c>
      <c r="O163" s="53"/>
      <c r="Q163" s="388"/>
      <c r="R163" s="389"/>
      <c r="S163" s="389"/>
      <c r="T163" s="389"/>
      <c r="U163" s="389"/>
      <c r="V163" s="390"/>
    </row>
    <row r="164" spans="1:22">
      <c r="F164" t="s">
        <v>133</v>
      </c>
      <c r="G164" s="55" t="s">
        <v>136</v>
      </c>
      <c r="O164" s="7"/>
      <c r="Q164" s="388"/>
      <c r="R164" s="389"/>
      <c r="S164" s="389"/>
      <c r="T164" s="389"/>
      <c r="U164" s="389"/>
      <c r="V164" s="390"/>
    </row>
    <row r="165" spans="1:22">
      <c r="E165" t="s">
        <v>138</v>
      </c>
      <c r="F165" t="s">
        <v>133</v>
      </c>
      <c r="O165" s="53"/>
      <c r="Q165" s="388"/>
      <c r="R165" s="389"/>
      <c r="S165" s="389"/>
      <c r="T165" s="389"/>
      <c r="U165" s="389"/>
      <c r="V165" s="390"/>
    </row>
    <row r="166" spans="1:22">
      <c r="F166" t="s">
        <v>133</v>
      </c>
      <c r="G166" s="55" t="s">
        <v>136</v>
      </c>
      <c r="O166" s="7"/>
      <c r="Q166" s="388"/>
      <c r="R166" s="389"/>
      <c r="S166" s="389"/>
      <c r="T166" s="389"/>
      <c r="U166" s="389"/>
      <c r="V166" s="390"/>
    </row>
    <row r="167" spans="1:22">
      <c r="E167" t="s">
        <v>138</v>
      </c>
      <c r="F167" t="s">
        <v>133</v>
      </c>
      <c r="O167" s="53"/>
      <c r="Q167" s="388"/>
      <c r="R167" s="389"/>
      <c r="S167" s="389"/>
      <c r="T167" s="389"/>
      <c r="U167" s="389"/>
      <c r="V167" s="390"/>
    </row>
    <row r="168" spans="1:22">
      <c r="F168" t="s">
        <v>133</v>
      </c>
      <c r="G168" s="55" t="s">
        <v>136</v>
      </c>
      <c r="O168" s="7"/>
      <c r="Q168" s="388"/>
      <c r="R168" s="389"/>
      <c r="S168" s="389"/>
      <c r="T168" s="389"/>
      <c r="U168" s="389"/>
      <c r="V168" s="390"/>
    </row>
    <row r="169" spans="1:22">
      <c r="E169" t="s">
        <v>138</v>
      </c>
      <c r="F169" t="s">
        <v>133</v>
      </c>
      <c r="O169" s="53"/>
      <c r="Q169" s="388"/>
      <c r="R169" s="389"/>
      <c r="S169" s="389"/>
      <c r="T169" s="389"/>
      <c r="U169" s="389"/>
      <c r="V169" s="390"/>
    </row>
    <row r="170" spans="1:22">
      <c r="F170" t="s">
        <v>133</v>
      </c>
      <c r="G170" s="55" t="s">
        <v>136</v>
      </c>
      <c r="O170" s="7"/>
      <c r="Q170" s="388"/>
      <c r="R170" s="389"/>
      <c r="S170" s="389"/>
      <c r="T170" s="389"/>
      <c r="U170" s="389"/>
      <c r="V170" s="390"/>
    </row>
    <row r="171" spans="1:22">
      <c r="E171" t="s">
        <v>138</v>
      </c>
      <c r="F171" t="s">
        <v>133</v>
      </c>
      <c r="O171" s="53"/>
      <c r="Q171" s="388"/>
      <c r="R171" s="389"/>
      <c r="S171" s="389"/>
      <c r="T171" s="389"/>
      <c r="U171" s="389"/>
      <c r="V171" s="390"/>
    </row>
    <row r="172" spans="1:22">
      <c r="F172" t="s">
        <v>133</v>
      </c>
      <c r="G172" s="55" t="s">
        <v>136</v>
      </c>
      <c r="O172" s="7"/>
      <c r="Q172" s="391"/>
      <c r="R172" s="392"/>
      <c r="S172" s="392"/>
      <c r="T172" s="392"/>
      <c r="U172" s="392"/>
      <c r="V172" s="393"/>
    </row>
    <row r="173" spans="1:22">
      <c r="G173" s="55"/>
      <c r="O173" s="55"/>
      <c r="Q173" s="63"/>
      <c r="R173" s="63"/>
      <c r="S173" s="63"/>
      <c r="T173" s="63"/>
      <c r="U173" s="63"/>
      <c r="V173" s="63"/>
    </row>
    <row r="174" spans="1:22">
      <c r="G174" s="55"/>
      <c r="O174" s="55"/>
      <c r="Q174" s="63"/>
      <c r="R174" s="63"/>
      <c r="S174" s="63"/>
      <c r="T174" s="63"/>
      <c r="U174" s="63"/>
      <c r="V174" s="63"/>
    </row>
    <row r="175" spans="1:22">
      <c r="A175" t="s">
        <v>157</v>
      </c>
      <c r="C175" t="s">
        <v>135</v>
      </c>
      <c r="D175" t="s">
        <v>146</v>
      </c>
      <c r="E175" t="s">
        <v>147</v>
      </c>
      <c r="F175" t="s">
        <v>145</v>
      </c>
      <c r="M175" s="61" t="s">
        <v>51</v>
      </c>
      <c r="Q175" t="s">
        <v>152</v>
      </c>
    </row>
    <row r="176" spans="1:22">
      <c r="F176" t="s">
        <v>126</v>
      </c>
      <c r="N176" t="s">
        <v>230</v>
      </c>
      <c r="O176" s="62">
        <v>50386</v>
      </c>
      <c r="P176" s="20"/>
      <c r="Q176" s="385" t="s">
        <v>235</v>
      </c>
      <c r="R176" s="386"/>
      <c r="S176" s="386"/>
      <c r="T176" s="386"/>
      <c r="U176" s="386"/>
      <c r="V176" s="387"/>
    </row>
    <row r="177" spans="5:22">
      <c r="F177" t="s">
        <v>133</v>
      </c>
      <c r="G177" s="55" t="s">
        <v>136</v>
      </c>
      <c r="H177" s="55"/>
      <c r="I177" s="55"/>
      <c r="J177" s="55"/>
      <c r="K177" s="55"/>
      <c r="L177" s="55"/>
      <c r="M177" s="59"/>
      <c r="N177" s="58"/>
      <c r="O177" s="58"/>
      <c r="P177" s="58"/>
      <c r="Q177" s="388"/>
      <c r="R177" s="389"/>
      <c r="S177" s="389"/>
      <c r="T177" s="389"/>
      <c r="U177" s="389"/>
      <c r="V177" s="390"/>
    </row>
    <row r="178" spans="5:22">
      <c r="F178" t="s">
        <v>126</v>
      </c>
      <c r="N178" t="s">
        <v>229</v>
      </c>
      <c r="O178" s="56">
        <v>1050</v>
      </c>
      <c r="Q178" s="388"/>
      <c r="R178" s="389"/>
      <c r="S178" s="389"/>
      <c r="T178" s="389"/>
      <c r="U178" s="389"/>
      <c r="V178" s="390"/>
    </row>
    <row r="179" spans="5:22">
      <c r="F179" t="s">
        <v>126</v>
      </c>
      <c r="G179" s="55" t="s">
        <v>136</v>
      </c>
      <c r="O179" s="7"/>
      <c r="Q179" s="388"/>
      <c r="R179" s="389"/>
      <c r="S179" s="389"/>
      <c r="T179" s="389"/>
      <c r="U179" s="389"/>
      <c r="V179" s="390"/>
    </row>
    <row r="180" spans="5:22">
      <c r="F180" t="s">
        <v>126</v>
      </c>
      <c r="N180" t="s">
        <v>228</v>
      </c>
      <c r="O180" s="56">
        <v>31152</v>
      </c>
      <c r="Q180" s="388"/>
      <c r="R180" s="389"/>
      <c r="S180" s="389"/>
      <c r="T180" s="389"/>
      <c r="U180" s="389"/>
      <c r="V180" s="390"/>
    </row>
    <row r="181" spans="5:22">
      <c r="F181" t="s">
        <v>126</v>
      </c>
      <c r="G181" s="55" t="s">
        <v>136</v>
      </c>
      <c r="O181" s="7"/>
      <c r="Q181" s="388"/>
      <c r="R181" s="389"/>
      <c r="S181" s="389"/>
      <c r="T181" s="389"/>
      <c r="U181" s="389"/>
      <c r="V181" s="390"/>
    </row>
    <row r="182" spans="5:22">
      <c r="F182" t="s">
        <v>126</v>
      </c>
      <c r="N182" t="s">
        <v>231</v>
      </c>
      <c r="O182" s="53">
        <v>536</v>
      </c>
      <c r="Q182" s="388"/>
      <c r="R182" s="389"/>
      <c r="S182" s="389"/>
      <c r="T182" s="389"/>
      <c r="U182" s="389"/>
      <c r="V182" s="390"/>
    </row>
    <row r="183" spans="5:22">
      <c r="F183" t="s">
        <v>133</v>
      </c>
      <c r="G183" s="55" t="s">
        <v>136</v>
      </c>
      <c r="O183" s="7"/>
      <c r="Q183" s="388"/>
      <c r="R183" s="389"/>
      <c r="S183" s="389"/>
      <c r="T183" s="389"/>
      <c r="U183" s="389"/>
      <c r="V183" s="390"/>
    </row>
    <row r="184" spans="5:22">
      <c r="E184" t="s">
        <v>138</v>
      </c>
      <c r="F184" t="s">
        <v>126</v>
      </c>
      <c r="N184" t="s">
        <v>222</v>
      </c>
      <c r="O184" s="53">
        <f>O180-O176</f>
        <v>-19234</v>
      </c>
      <c r="Q184" s="388"/>
      <c r="R184" s="389"/>
      <c r="S184" s="389"/>
      <c r="T184" s="389"/>
      <c r="U184" s="389"/>
      <c r="V184" s="390"/>
    </row>
    <row r="185" spans="5:22">
      <c r="F185" t="s">
        <v>133</v>
      </c>
      <c r="G185" s="55" t="s">
        <v>136</v>
      </c>
      <c r="O185" s="7"/>
      <c r="Q185" s="388"/>
      <c r="R185" s="389"/>
      <c r="S185" s="389"/>
      <c r="T185" s="389"/>
      <c r="U185" s="389"/>
      <c r="V185" s="390"/>
    </row>
    <row r="186" spans="5:22">
      <c r="E186" t="s">
        <v>138</v>
      </c>
      <c r="F186" t="s">
        <v>126</v>
      </c>
      <c r="N186" t="s">
        <v>232</v>
      </c>
      <c r="O186" s="53">
        <f>O182-O178</f>
        <v>-514</v>
      </c>
      <c r="Q186" s="388"/>
      <c r="R186" s="389"/>
      <c r="S186" s="389"/>
      <c r="T186" s="389"/>
      <c r="U186" s="389"/>
      <c r="V186" s="390"/>
    </row>
    <row r="187" spans="5:22">
      <c r="F187" t="s">
        <v>133</v>
      </c>
      <c r="G187" s="55" t="s">
        <v>136</v>
      </c>
      <c r="O187" s="7"/>
      <c r="Q187" s="388"/>
      <c r="R187" s="389"/>
      <c r="S187" s="389"/>
      <c r="T187" s="389"/>
      <c r="U187" s="389"/>
      <c r="V187" s="390"/>
    </row>
    <row r="188" spans="5:22">
      <c r="F188" t="s">
        <v>126</v>
      </c>
      <c r="N188" t="s">
        <v>223</v>
      </c>
      <c r="O188" s="53">
        <v>7.2</v>
      </c>
      <c r="Q188" s="388"/>
      <c r="R188" s="389"/>
      <c r="S188" s="389"/>
      <c r="T188" s="389"/>
      <c r="U188" s="389"/>
      <c r="V188" s="390"/>
    </row>
    <row r="189" spans="5:22">
      <c r="F189" t="s">
        <v>133</v>
      </c>
      <c r="G189" s="55" t="s">
        <v>136</v>
      </c>
      <c r="O189" s="7"/>
      <c r="Q189" s="388"/>
      <c r="R189" s="389"/>
      <c r="S189" s="389"/>
      <c r="T189" s="389"/>
      <c r="U189" s="389"/>
      <c r="V189" s="390"/>
    </row>
    <row r="190" spans="5:22">
      <c r="E190" t="s">
        <v>138</v>
      </c>
      <c r="F190" t="s">
        <v>126</v>
      </c>
      <c r="M190" s="60"/>
      <c r="N190" t="s">
        <v>224</v>
      </c>
      <c r="O190" s="53">
        <f>-ROUND(O184/O188/100,2)</f>
        <v>26.71</v>
      </c>
      <c r="Q190" s="388"/>
      <c r="R190" s="389"/>
      <c r="S190" s="389"/>
      <c r="T190" s="389"/>
      <c r="U190" s="389"/>
      <c r="V190" s="390"/>
    </row>
    <row r="191" spans="5:22">
      <c r="F191" t="s">
        <v>126</v>
      </c>
      <c r="G191" s="55" t="s">
        <v>136</v>
      </c>
      <c r="O191" s="7"/>
      <c r="Q191" s="388"/>
      <c r="R191" s="389"/>
      <c r="S191" s="389"/>
      <c r="T191" s="389"/>
      <c r="U191" s="389"/>
      <c r="V191" s="390"/>
    </row>
    <row r="192" spans="5:22">
      <c r="F192" t="s">
        <v>126</v>
      </c>
      <c r="N192" t="s">
        <v>225</v>
      </c>
      <c r="O192" s="53">
        <v>31</v>
      </c>
      <c r="Q192" s="388"/>
      <c r="R192" s="389"/>
      <c r="S192" s="389"/>
      <c r="T192" s="389"/>
      <c r="U192" s="389"/>
      <c r="V192" s="390"/>
    </row>
    <row r="193" spans="1:22">
      <c r="F193" t="s">
        <v>126</v>
      </c>
      <c r="G193" s="55" t="s">
        <v>136</v>
      </c>
      <c r="O193" s="7"/>
      <c r="Q193" s="388"/>
      <c r="R193" s="389"/>
      <c r="S193" s="389"/>
      <c r="T193" s="389"/>
      <c r="U193" s="389"/>
      <c r="V193" s="390"/>
    </row>
    <row r="194" spans="1:22">
      <c r="E194" t="s">
        <v>138</v>
      </c>
      <c r="F194" t="s">
        <v>126</v>
      </c>
      <c r="N194" t="s">
        <v>226</v>
      </c>
      <c r="O194" s="53">
        <f>ROUND(O190*O192,0)</f>
        <v>828</v>
      </c>
      <c r="Q194" s="388"/>
      <c r="R194" s="389"/>
      <c r="S194" s="389"/>
      <c r="T194" s="389"/>
      <c r="U194" s="389"/>
      <c r="V194" s="390"/>
    </row>
    <row r="195" spans="1:22">
      <c r="F195" t="s">
        <v>133</v>
      </c>
      <c r="G195" s="55" t="s">
        <v>136</v>
      </c>
      <c r="O195" s="7"/>
      <c r="Q195" s="388"/>
      <c r="R195" s="389"/>
      <c r="S195" s="389"/>
      <c r="T195" s="389"/>
      <c r="U195" s="389"/>
      <c r="V195" s="390"/>
    </row>
    <row r="196" spans="1:22">
      <c r="E196" t="s">
        <v>138</v>
      </c>
      <c r="F196" t="s">
        <v>126</v>
      </c>
      <c r="N196" t="s">
        <v>233</v>
      </c>
      <c r="O196" s="53">
        <f>-O186</f>
        <v>514</v>
      </c>
      <c r="Q196" s="388"/>
      <c r="R196" s="389"/>
      <c r="S196" s="389"/>
      <c r="T196" s="389"/>
      <c r="U196" s="389"/>
      <c r="V196" s="390"/>
    </row>
    <row r="197" spans="1:22">
      <c r="F197" t="s">
        <v>126</v>
      </c>
      <c r="G197" s="55" t="s">
        <v>136</v>
      </c>
      <c r="O197" s="7"/>
      <c r="Q197" s="388"/>
      <c r="R197" s="389"/>
      <c r="S197" s="389"/>
      <c r="T197" s="389"/>
      <c r="U197" s="389"/>
      <c r="V197" s="390"/>
    </row>
    <row r="198" spans="1:22">
      <c r="D198" t="s">
        <v>148</v>
      </c>
      <c r="E198" t="s">
        <v>138</v>
      </c>
      <c r="F198" t="s">
        <v>126</v>
      </c>
      <c r="N198" t="s">
        <v>234</v>
      </c>
      <c r="O198" s="53">
        <f>O194-O196</f>
        <v>314</v>
      </c>
      <c r="Q198" s="388"/>
      <c r="R198" s="389"/>
      <c r="S198" s="389"/>
      <c r="T198" s="389"/>
      <c r="U198" s="389"/>
      <c r="V198" s="390"/>
    </row>
    <row r="199" spans="1:22">
      <c r="F199" t="s">
        <v>133</v>
      </c>
      <c r="G199" s="55" t="s">
        <v>136</v>
      </c>
      <c r="O199" s="7"/>
      <c r="Q199" s="388"/>
      <c r="R199" s="389"/>
      <c r="S199" s="389"/>
      <c r="T199" s="389"/>
      <c r="U199" s="389"/>
      <c r="V199" s="390"/>
    </row>
    <row r="200" spans="1:22">
      <c r="E200" t="s">
        <v>138</v>
      </c>
      <c r="F200" t="s">
        <v>133</v>
      </c>
      <c r="O200" s="53"/>
      <c r="Q200" s="388"/>
      <c r="R200" s="389"/>
      <c r="S200" s="389"/>
      <c r="T200" s="389"/>
      <c r="U200" s="389"/>
      <c r="V200" s="390"/>
    </row>
    <row r="201" spans="1:22">
      <c r="F201" t="s">
        <v>133</v>
      </c>
      <c r="G201" s="55" t="s">
        <v>136</v>
      </c>
      <c r="O201" s="7"/>
      <c r="Q201" s="388"/>
      <c r="R201" s="389"/>
      <c r="S201" s="389"/>
      <c r="T201" s="389"/>
      <c r="U201" s="389"/>
      <c r="V201" s="390"/>
    </row>
    <row r="202" spans="1:22">
      <c r="E202" t="s">
        <v>138</v>
      </c>
      <c r="F202" t="s">
        <v>133</v>
      </c>
      <c r="M202" s="52" t="s">
        <v>227</v>
      </c>
      <c r="O202" s="53"/>
      <c r="P202" t="s">
        <v>128</v>
      </c>
      <c r="Q202" s="388"/>
      <c r="R202" s="389"/>
      <c r="S202" s="389"/>
      <c r="T202" s="389"/>
      <c r="U202" s="389"/>
      <c r="V202" s="390"/>
    </row>
    <row r="203" spans="1:22">
      <c r="F203" t="s">
        <v>133</v>
      </c>
      <c r="G203" s="55" t="s">
        <v>136</v>
      </c>
      <c r="O203" s="7"/>
      <c r="Q203" s="391"/>
      <c r="R203" s="392"/>
      <c r="S203" s="392"/>
      <c r="T203" s="392"/>
      <c r="U203" s="392"/>
      <c r="V203" s="393"/>
    </row>
    <row r="204" spans="1:22">
      <c r="G204" s="55"/>
      <c r="O204" s="55"/>
      <c r="Q204" s="63"/>
      <c r="R204" s="63"/>
      <c r="S204" s="63"/>
      <c r="T204" s="63"/>
      <c r="U204" s="63"/>
      <c r="V204" s="63"/>
    </row>
    <row r="205" spans="1:22">
      <c r="G205" s="55"/>
      <c r="O205" s="55"/>
      <c r="Q205" s="63"/>
      <c r="R205" s="63"/>
      <c r="S205" s="63"/>
      <c r="T205" s="63"/>
      <c r="U205" s="63"/>
      <c r="V205" s="63"/>
    </row>
    <row r="206" spans="1:22">
      <c r="A206" t="s">
        <v>167</v>
      </c>
      <c r="C206" t="s">
        <v>135</v>
      </c>
      <c r="D206" t="s">
        <v>146</v>
      </c>
      <c r="E206" t="s">
        <v>147</v>
      </c>
      <c r="F206" t="s">
        <v>145</v>
      </c>
      <c r="M206" t="s">
        <v>167</v>
      </c>
      <c r="Q206" t="s">
        <v>152</v>
      </c>
    </row>
    <row r="207" spans="1:22">
      <c r="E207" t="s">
        <v>138</v>
      </c>
      <c r="F207" t="s">
        <v>126</v>
      </c>
      <c r="O207" s="62"/>
      <c r="P207" s="20"/>
      <c r="Q207" s="385"/>
      <c r="R207" s="386"/>
      <c r="S207" s="386"/>
      <c r="T207" s="386"/>
      <c r="U207" s="386"/>
      <c r="V207" s="387"/>
    </row>
    <row r="208" spans="1:22">
      <c r="F208" t="s">
        <v>133</v>
      </c>
      <c r="G208" s="55" t="s">
        <v>136</v>
      </c>
      <c r="H208" s="55"/>
      <c r="I208" s="55"/>
      <c r="J208" s="55"/>
      <c r="K208" s="55"/>
      <c r="L208" s="55"/>
      <c r="M208" s="59"/>
      <c r="N208" s="58"/>
      <c r="O208" s="58"/>
      <c r="P208" s="58"/>
      <c r="Q208" s="388"/>
      <c r="R208" s="389"/>
      <c r="S208" s="389"/>
      <c r="T208" s="389"/>
      <c r="U208" s="389"/>
      <c r="V208" s="390"/>
    </row>
    <row r="209" spans="4:22">
      <c r="D209" t="s">
        <v>148</v>
      </c>
      <c r="E209" t="s">
        <v>138</v>
      </c>
      <c r="F209" t="s">
        <v>126</v>
      </c>
      <c r="O209" s="56"/>
      <c r="Q209" s="388"/>
      <c r="R209" s="389"/>
      <c r="S209" s="389"/>
      <c r="T209" s="389"/>
      <c r="U209" s="389"/>
      <c r="V209" s="390"/>
    </row>
    <row r="210" spans="4:22">
      <c r="F210" t="s">
        <v>133</v>
      </c>
      <c r="G210" s="55" t="s">
        <v>136</v>
      </c>
      <c r="O210" s="7"/>
      <c r="Q210" s="388"/>
      <c r="R210" s="389"/>
      <c r="S210" s="389"/>
      <c r="T210" s="389"/>
      <c r="U210" s="389"/>
      <c r="V210" s="390"/>
    </row>
    <row r="211" spans="4:22">
      <c r="E211" t="s">
        <v>138</v>
      </c>
      <c r="F211" t="s">
        <v>133</v>
      </c>
      <c r="O211" s="53"/>
      <c r="Q211" s="388"/>
      <c r="R211" s="389"/>
      <c r="S211" s="389"/>
      <c r="T211" s="389"/>
      <c r="U211" s="389"/>
      <c r="V211" s="390"/>
    </row>
    <row r="212" spans="4:22">
      <c r="F212" t="s">
        <v>133</v>
      </c>
      <c r="G212" s="55" t="s">
        <v>136</v>
      </c>
      <c r="O212" s="7"/>
      <c r="Q212" s="388"/>
      <c r="R212" s="389"/>
      <c r="S212" s="389"/>
      <c r="T212" s="389"/>
      <c r="U212" s="389"/>
      <c r="V212" s="390"/>
    </row>
    <row r="213" spans="4:22">
      <c r="E213" t="s">
        <v>138</v>
      </c>
      <c r="F213" t="s">
        <v>133</v>
      </c>
      <c r="O213" s="53"/>
      <c r="Q213" s="388"/>
      <c r="R213" s="389"/>
      <c r="S213" s="389"/>
      <c r="T213" s="389"/>
      <c r="U213" s="389"/>
      <c r="V213" s="390"/>
    </row>
    <row r="214" spans="4:22">
      <c r="F214" t="s">
        <v>133</v>
      </c>
      <c r="G214" s="55" t="s">
        <v>136</v>
      </c>
      <c r="O214" s="7"/>
      <c r="Q214" s="388"/>
      <c r="R214" s="389"/>
      <c r="S214" s="389"/>
      <c r="T214" s="389"/>
      <c r="U214" s="389"/>
      <c r="V214" s="390"/>
    </row>
    <row r="215" spans="4:22">
      <c r="E215" t="s">
        <v>138</v>
      </c>
      <c r="F215" t="s">
        <v>133</v>
      </c>
      <c r="M215" s="60"/>
      <c r="O215" s="53"/>
      <c r="Q215" s="388"/>
      <c r="R215" s="389"/>
      <c r="S215" s="389"/>
      <c r="T215" s="389"/>
      <c r="U215" s="389"/>
      <c r="V215" s="390"/>
    </row>
    <row r="216" spans="4:22">
      <c r="F216" t="s">
        <v>133</v>
      </c>
      <c r="G216" s="55" t="s">
        <v>136</v>
      </c>
      <c r="O216" s="7"/>
      <c r="Q216" s="388"/>
      <c r="R216" s="389"/>
      <c r="S216" s="389"/>
      <c r="T216" s="389"/>
      <c r="U216" s="389"/>
      <c r="V216" s="390"/>
    </row>
    <row r="217" spans="4:22">
      <c r="E217" t="s">
        <v>138</v>
      </c>
      <c r="F217" t="s">
        <v>133</v>
      </c>
      <c r="O217" s="53"/>
      <c r="P217" t="s">
        <v>128</v>
      </c>
      <c r="Q217" s="388"/>
      <c r="R217" s="389"/>
      <c r="S217" s="389"/>
      <c r="T217" s="389"/>
      <c r="U217" s="389"/>
      <c r="V217" s="390"/>
    </row>
    <row r="218" spans="4:22">
      <c r="F218" t="s">
        <v>133</v>
      </c>
      <c r="G218" s="55" t="s">
        <v>136</v>
      </c>
      <c r="O218" s="7"/>
      <c r="Q218" s="388"/>
      <c r="R218" s="389"/>
      <c r="S218" s="389"/>
      <c r="T218" s="389"/>
      <c r="U218" s="389"/>
      <c r="V218" s="390"/>
    </row>
    <row r="219" spans="4:22">
      <c r="E219" t="s">
        <v>138</v>
      </c>
      <c r="F219" t="s">
        <v>133</v>
      </c>
      <c r="O219" s="53"/>
      <c r="Q219" s="388"/>
      <c r="R219" s="389"/>
      <c r="S219" s="389"/>
      <c r="T219" s="389"/>
      <c r="U219" s="389"/>
      <c r="V219" s="390"/>
    </row>
    <row r="220" spans="4:22">
      <c r="F220" t="s">
        <v>133</v>
      </c>
      <c r="G220" s="55" t="s">
        <v>136</v>
      </c>
      <c r="O220" s="7"/>
      <c r="Q220" s="388"/>
      <c r="R220" s="389"/>
      <c r="S220" s="389"/>
      <c r="T220" s="389"/>
      <c r="U220" s="389"/>
      <c r="V220" s="390"/>
    </row>
    <row r="221" spans="4:22">
      <c r="E221" t="s">
        <v>138</v>
      </c>
      <c r="F221" t="s">
        <v>133</v>
      </c>
      <c r="O221" s="53"/>
      <c r="Q221" s="388"/>
      <c r="R221" s="389"/>
      <c r="S221" s="389"/>
      <c r="T221" s="389"/>
      <c r="U221" s="389"/>
      <c r="V221" s="390"/>
    </row>
    <row r="222" spans="4:22">
      <c r="F222" t="s">
        <v>133</v>
      </c>
      <c r="G222" s="55" t="s">
        <v>136</v>
      </c>
      <c r="O222" s="54"/>
      <c r="Q222" s="388"/>
      <c r="R222" s="389"/>
      <c r="S222" s="389"/>
      <c r="T222" s="389"/>
      <c r="U222" s="389"/>
      <c r="V222" s="390"/>
    </row>
    <row r="223" spans="4:22">
      <c r="E223" t="s">
        <v>138</v>
      </c>
      <c r="F223" t="s">
        <v>133</v>
      </c>
      <c r="O223" s="53"/>
      <c r="Q223" s="388"/>
      <c r="R223" s="389"/>
      <c r="S223" s="389"/>
      <c r="T223" s="389"/>
      <c r="U223" s="389"/>
      <c r="V223" s="390"/>
    </row>
    <row r="224" spans="4:22">
      <c r="F224" t="s">
        <v>133</v>
      </c>
      <c r="G224" s="55" t="s">
        <v>136</v>
      </c>
      <c r="O224" s="54"/>
      <c r="Q224" s="388"/>
      <c r="R224" s="389"/>
      <c r="S224" s="389"/>
      <c r="T224" s="389"/>
      <c r="U224" s="389"/>
      <c r="V224" s="390"/>
    </row>
    <row r="225" spans="1:22">
      <c r="E225" t="s">
        <v>138</v>
      </c>
      <c r="F225" t="s">
        <v>133</v>
      </c>
      <c r="O225" s="53"/>
      <c r="Q225" s="388"/>
      <c r="R225" s="389"/>
      <c r="S225" s="389"/>
      <c r="T225" s="389"/>
      <c r="U225" s="389"/>
      <c r="V225" s="390"/>
    </row>
    <row r="226" spans="1:22">
      <c r="F226" t="s">
        <v>133</v>
      </c>
      <c r="G226" s="55" t="s">
        <v>136</v>
      </c>
      <c r="O226" s="7"/>
      <c r="Q226" s="388"/>
      <c r="R226" s="389"/>
      <c r="S226" s="389"/>
      <c r="T226" s="389"/>
      <c r="U226" s="389"/>
      <c r="V226" s="390"/>
    </row>
    <row r="227" spans="1:22">
      <c r="E227" t="s">
        <v>138</v>
      </c>
      <c r="F227" t="s">
        <v>133</v>
      </c>
      <c r="O227" s="53"/>
      <c r="Q227" s="388"/>
      <c r="R227" s="389"/>
      <c r="S227" s="389"/>
      <c r="T227" s="389"/>
      <c r="U227" s="389"/>
      <c r="V227" s="390"/>
    </row>
    <row r="228" spans="1:22">
      <c r="F228" t="s">
        <v>133</v>
      </c>
      <c r="G228" s="55" t="s">
        <v>136</v>
      </c>
      <c r="O228" s="7"/>
      <c r="Q228" s="388"/>
      <c r="R228" s="389"/>
      <c r="S228" s="389"/>
      <c r="T228" s="389"/>
      <c r="U228" s="389"/>
      <c r="V228" s="390"/>
    </row>
    <row r="229" spans="1:22">
      <c r="E229" t="s">
        <v>138</v>
      </c>
      <c r="F229" t="s">
        <v>133</v>
      </c>
      <c r="O229" s="53"/>
      <c r="Q229" s="388"/>
      <c r="R229" s="389"/>
      <c r="S229" s="389"/>
      <c r="T229" s="389"/>
      <c r="U229" s="389"/>
      <c r="V229" s="390"/>
    </row>
    <row r="230" spans="1:22">
      <c r="F230" t="s">
        <v>133</v>
      </c>
      <c r="G230" s="55" t="s">
        <v>136</v>
      </c>
      <c r="O230" s="7"/>
      <c r="Q230" s="388"/>
      <c r="R230" s="389"/>
      <c r="S230" s="389"/>
      <c r="T230" s="389"/>
      <c r="U230" s="389"/>
      <c r="V230" s="390"/>
    </row>
    <row r="231" spans="1:22">
      <c r="E231" t="s">
        <v>138</v>
      </c>
      <c r="F231" t="s">
        <v>133</v>
      </c>
      <c r="O231" s="53"/>
      <c r="Q231" s="388"/>
      <c r="R231" s="389"/>
      <c r="S231" s="389"/>
      <c r="T231" s="389"/>
      <c r="U231" s="389"/>
      <c r="V231" s="390"/>
    </row>
    <row r="232" spans="1:22">
      <c r="F232" t="s">
        <v>133</v>
      </c>
      <c r="G232" s="55" t="s">
        <v>136</v>
      </c>
      <c r="O232" s="7"/>
      <c r="Q232" s="388"/>
      <c r="R232" s="389"/>
      <c r="S232" s="389"/>
      <c r="T232" s="389"/>
      <c r="U232" s="389"/>
      <c r="V232" s="390"/>
    </row>
    <row r="233" spans="1:22">
      <c r="E233" t="s">
        <v>138</v>
      </c>
      <c r="F233" t="s">
        <v>133</v>
      </c>
      <c r="O233" s="53"/>
      <c r="Q233" s="388"/>
      <c r="R233" s="389"/>
      <c r="S233" s="389"/>
      <c r="T233" s="389"/>
      <c r="U233" s="389"/>
      <c r="V233" s="390"/>
    </row>
    <row r="234" spans="1:22">
      <c r="F234" t="s">
        <v>133</v>
      </c>
      <c r="G234" s="55" t="s">
        <v>136</v>
      </c>
      <c r="O234" s="7"/>
      <c r="Q234" s="391"/>
      <c r="R234" s="392"/>
      <c r="S234" s="392"/>
      <c r="T234" s="392"/>
      <c r="U234" s="392"/>
      <c r="V234" s="393"/>
    </row>
    <row r="237" spans="1:22">
      <c r="A237" t="s">
        <v>168</v>
      </c>
      <c r="C237" t="s">
        <v>135</v>
      </c>
      <c r="D237" t="s">
        <v>146</v>
      </c>
      <c r="E237" t="s">
        <v>147</v>
      </c>
      <c r="F237" t="s">
        <v>145</v>
      </c>
      <c r="M237" s="61" t="str">
        <f>A237</f>
        <v>Formel 8</v>
      </c>
      <c r="Q237" t="s">
        <v>152</v>
      </c>
    </row>
    <row r="238" spans="1:22">
      <c r="E238" t="s">
        <v>138</v>
      </c>
      <c r="F238" t="s">
        <v>126</v>
      </c>
      <c r="O238" s="62"/>
      <c r="P238" s="20"/>
      <c r="Q238" s="385"/>
      <c r="R238" s="386"/>
      <c r="S238" s="386"/>
      <c r="T238" s="386"/>
      <c r="U238" s="386"/>
      <c r="V238" s="387"/>
    </row>
    <row r="239" spans="1:22">
      <c r="F239" t="s">
        <v>133</v>
      </c>
      <c r="G239" s="55" t="s">
        <v>136</v>
      </c>
      <c r="H239" s="55"/>
      <c r="I239" s="55"/>
      <c r="J239" s="55"/>
      <c r="K239" s="55"/>
      <c r="L239" s="55"/>
      <c r="M239" s="59"/>
      <c r="N239" s="58"/>
      <c r="O239" s="58"/>
      <c r="P239" s="58"/>
      <c r="Q239" s="388"/>
      <c r="R239" s="389"/>
      <c r="S239" s="389"/>
      <c r="T239" s="389"/>
      <c r="U239" s="389"/>
      <c r="V239" s="390"/>
    </row>
    <row r="240" spans="1:22">
      <c r="D240" t="s">
        <v>148</v>
      </c>
      <c r="E240" t="s">
        <v>138</v>
      </c>
      <c r="F240" t="s">
        <v>126</v>
      </c>
      <c r="O240" s="56"/>
      <c r="Q240" s="388"/>
      <c r="R240" s="389"/>
      <c r="S240" s="389"/>
      <c r="T240" s="389"/>
      <c r="U240" s="389"/>
      <c r="V240" s="390"/>
    </row>
    <row r="241" spans="5:22">
      <c r="F241" t="s">
        <v>133</v>
      </c>
      <c r="G241" s="55" t="s">
        <v>136</v>
      </c>
      <c r="O241" s="7"/>
      <c r="Q241" s="388"/>
      <c r="R241" s="389"/>
      <c r="S241" s="389"/>
      <c r="T241" s="389"/>
      <c r="U241" s="389"/>
      <c r="V241" s="390"/>
    </row>
    <row r="242" spans="5:22">
      <c r="E242" t="s">
        <v>138</v>
      </c>
      <c r="F242" t="s">
        <v>133</v>
      </c>
      <c r="O242" s="53"/>
      <c r="Q242" s="388"/>
      <c r="R242" s="389"/>
      <c r="S242" s="389"/>
      <c r="T242" s="389"/>
      <c r="U242" s="389"/>
      <c r="V242" s="390"/>
    </row>
    <row r="243" spans="5:22">
      <c r="F243" t="s">
        <v>133</v>
      </c>
      <c r="G243" s="55" t="s">
        <v>136</v>
      </c>
      <c r="O243" s="7"/>
      <c r="Q243" s="388"/>
      <c r="R243" s="389"/>
      <c r="S243" s="389"/>
      <c r="T243" s="389"/>
      <c r="U243" s="389"/>
      <c r="V243" s="390"/>
    </row>
    <row r="244" spans="5:22">
      <c r="E244" t="s">
        <v>138</v>
      </c>
      <c r="F244" t="s">
        <v>133</v>
      </c>
      <c r="O244" s="53"/>
      <c r="Q244" s="388"/>
      <c r="R244" s="389"/>
      <c r="S244" s="389"/>
      <c r="T244" s="389"/>
      <c r="U244" s="389"/>
      <c r="V244" s="390"/>
    </row>
    <row r="245" spans="5:22">
      <c r="F245" t="s">
        <v>133</v>
      </c>
      <c r="G245" s="55" t="s">
        <v>136</v>
      </c>
      <c r="O245" s="7"/>
      <c r="Q245" s="388"/>
      <c r="R245" s="389"/>
      <c r="S245" s="389"/>
      <c r="T245" s="389"/>
      <c r="U245" s="389"/>
      <c r="V245" s="390"/>
    </row>
    <row r="246" spans="5:22">
      <c r="E246" t="s">
        <v>138</v>
      </c>
      <c r="F246" t="s">
        <v>133</v>
      </c>
      <c r="M246" s="60"/>
      <c r="O246" s="53"/>
      <c r="Q246" s="388"/>
      <c r="R246" s="389"/>
      <c r="S246" s="389"/>
      <c r="T246" s="389"/>
      <c r="U246" s="389"/>
      <c r="V246" s="390"/>
    </row>
    <row r="247" spans="5:22">
      <c r="F247" t="s">
        <v>133</v>
      </c>
      <c r="G247" s="55" t="s">
        <v>136</v>
      </c>
      <c r="O247" s="7"/>
      <c r="Q247" s="388"/>
      <c r="R247" s="389"/>
      <c r="S247" s="389"/>
      <c r="T247" s="389"/>
      <c r="U247" s="389"/>
      <c r="V247" s="390"/>
    </row>
    <row r="248" spans="5:22">
      <c r="E248" t="s">
        <v>138</v>
      </c>
      <c r="F248" t="s">
        <v>133</v>
      </c>
      <c r="O248" s="53"/>
      <c r="P248" t="s">
        <v>128</v>
      </c>
      <c r="Q248" s="388"/>
      <c r="R248" s="389"/>
      <c r="S248" s="389"/>
      <c r="T248" s="389"/>
      <c r="U248" s="389"/>
      <c r="V248" s="390"/>
    </row>
    <row r="249" spans="5:22">
      <c r="F249" t="s">
        <v>133</v>
      </c>
      <c r="G249" s="55" t="s">
        <v>136</v>
      </c>
      <c r="O249" s="7"/>
      <c r="Q249" s="388"/>
      <c r="R249" s="389"/>
      <c r="S249" s="389"/>
      <c r="T249" s="389"/>
      <c r="U249" s="389"/>
      <c r="V249" s="390"/>
    </row>
    <row r="250" spans="5:22">
      <c r="E250" t="s">
        <v>138</v>
      </c>
      <c r="F250" t="s">
        <v>133</v>
      </c>
      <c r="O250" s="53"/>
      <c r="Q250" s="388"/>
      <c r="R250" s="389"/>
      <c r="S250" s="389"/>
      <c r="T250" s="389"/>
      <c r="U250" s="389"/>
      <c r="V250" s="390"/>
    </row>
    <row r="251" spans="5:22">
      <c r="F251" t="s">
        <v>133</v>
      </c>
      <c r="G251" s="55" t="s">
        <v>136</v>
      </c>
      <c r="O251" s="7"/>
      <c r="Q251" s="388"/>
      <c r="R251" s="389"/>
      <c r="S251" s="389"/>
      <c r="T251" s="389"/>
      <c r="U251" s="389"/>
      <c r="V251" s="390"/>
    </row>
    <row r="252" spans="5:22">
      <c r="E252" t="s">
        <v>138</v>
      </c>
      <c r="F252" t="s">
        <v>133</v>
      </c>
      <c r="O252" s="53"/>
      <c r="Q252" s="388"/>
      <c r="R252" s="389"/>
      <c r="S252" s="389"/>
      <c r="T252" s="389"/>
      <c r="U252" s="389"/>
      <c r="V252" s="390"/>
    </row>
    <row r="253" spans="5:22">
      <c r="F253" t="s">
        <v>133</v>
      </c>
      <c r="G253" s="55" t="s">
        <v>136</v>
      </c>
      <c r="O253" s="54"/>
      <c r="Q253" s="388"/>
      <c r="R253" s="389"/>
      <c r="S253" s="389"/>
      <c r="T253" s="389"/>
      <c r="U253" s="389"/>
      <c r="V253" s="390"/>
    </row>
    <row r="254" spans="5:22">
      <c r="E254" t="s">
        <v>138</v>
      </c>
      <c r="F254" t="s">
        <v>133</v>
      </c>
      <c r="O254" s="53"/>
      <c r="Q254" s="388"/>
      <c r="R254" s="389"/>
      <c r="S254" s="389"/>
      <c r="T254" s="389"/>
      <c r="U254" s="389"/>
      <c r="V254" s="390"/>
    </row>
    <row r="255" spans="5:22">
      <c r="F255" t="s">
        <v>133</v>
      </c>
      <c r="G255" s="55" t="s">
        <v>136</v>
      </c>
      <c r="O255" s="54"/>
      <c r="Q255" s="388"/>
      <c r="R255" s="389"/>
      <c r="S255" s="389"/>
      <c r="T255" s="389"/>
      <c r="U255" s="389"/>
      <c r="V255" s="390"/>
    </row>
    <row r="256" spans="5:22">
      <c r="E256" t="s">
        <v>138</v>
      </c>
      <c r="F256" t="s">
        <v>133</v>
      </c>
      <c r="O256" s="53"/>
      <c r="Q256" s="388"/>
      <c r="R256" s="389"/>
      <c r="S256" s="389"/>
      <c r="T256" s="389"/>
      <c r="U256" s="389"/>
      <c r="V256" s="390"/>
    </row>
    <row r="257" spans="1:22">
      <c r="F257" t="s">
        <v>133</v>
      </c>
      <c r="G257" s="55" t="s">
        <v>136</v>
      </c>
      <c r="O257" s="7"/>
      <c r="Q257" s="388"/>
      <c r="R257" s="389"/>
      <c r="S257" s="389"/>
      <c r="T257" s="389"/>
      <c r="U257" s="389"/>
      <c r="V257" s="390"/>
    </row>
    <row r="258" spans="1:22">
      <c r="E258" t="s">
        <v>138</v>
      </c>
      <c r="F258" t="s">
        <v>133</v>
      </c>
      <c r="O258" s="53"/>
      <c r="Q258" s="388"/>
      <c r="R258" s="389"/>
      <c r="S258" s="389"/>
      <c r="T258" s="389"/>
      <c r="U258" s="389"/>
      <c r="V258" s="390"/>
    </row>
    <row r="259" spans="1:22">
      <c r="F259" t="s">
        <v>133</v>
      </c>
      <c r="G259" s="55" t="s">
        <v>136</v>
      </c>
      <c r="O259" s="7"/>
      <c r="Q259" s="388"/>
      <c r="R259" s="389"/>
      <c r="S259" s="389"/>
      <c r="T259" s="389"/>
      <c r="U259" s="389"/>
      <c r="V259" s="390"/>
    </row>
    <row r="260" spans="1:22">
      <c r="E260" t="s">
        <v>138</v>
      </c>
      <c r="F260" t="s">
        <v>133</v>
      </c>
      <c r="O260" s="53"/>
      <c r="Q260" s="388"/>
      <c r="R260" s="389"/>
      <c r="S260" s="389"/>
      <c r="T260" s="389"/>
      <c r="U260" s="389"/>
      <c r="V260" s="390"/>
    </row>
    <row r="261" spans="1:22">
      <c r="F261" t="s">
        <v>133</v>
      </c>
      <c r="G261" s="55" t="s">
        <v>136</v>
      </c>
      <c r="O261" s="7"/>
      <c r="Q261" s="388"/>
      <c r="R261" s="389"/>
      <c r="S261" s="389"/>
      <c r="T261" s="389"/>
      <c r="U261" s="389"/>
      <c r="V261" s="390"/>
    </row>
    <row r="262" spans="1:22">
      <c r="E262" t="s">
        <v>138</v>
      </c>
      <c r="F262" t="s">
        <v>133</v>
      </c>
      <c r="O262" s="53"/>
      <c r="Q262" s="388"/>
      <c r="R262" s="389"/>
      <c r="S262" s="389"/>
      <c r="T262" s="389"/>
      <c r="U262" s="389"/>
      <c r="V262" s="390"/>
    </row>
    <row r="263" spans="1:22">
      <c r="F263" t="s">
        <v>133</v>
      </c>
      <c r="G263" s="55" t="s">
        <v>136</v>
      </c>
      <c r="O263" s="7"/>
      <c r="Q263" s="388"/>
      <c r="R263" s="389"/>
      <c r="S263" s="389"/>
      <c r="T263" s="389"/>
      <c r="U263" s="389"/>
      <c r="V263" s="390"/>
    </row>
    <row r="264" spans="1:22">
      <c r="E264" t="s">
        <v>138</v>
      </c>
      <c r="F264" t="s">
        <v>133</v>
      </c>
      <c r="O264" s="53"/>
      <c r="Q264" s="388"/>
      <c r="R264" s="389"/>
      <c r="S264" s="389"/>
      <c r="T264" s="389"/>
      <c r="U264" s="389"/>
      <c r="V264" s="390"/>
    </row>
    <row r="265" spans="1:22">
      <c r="F265" t="s">
        <v>133</v>
      </c>
      <c r="G265" s="55" t="s">
        <v>136</v>
      </c>
      <c r="O265" s="7"/>
      <c r="Q265" s="391"/>
      <c r="R265" s="392"/>
      <c r="S265" s="392"/>
      <c r="T265" s="392"/>
      <c r="U265" s="392"/>
      <c r="V265" s="393"/>
    </row>
    <row r="268" spans="1:22">
      <c r="A268" t="s">
        <v>169</v>
      </c>
      <c r="C268" t="s">
        <v>135</v>
      </c>
      <c r="D268" t="s">
        <v>146</v>
      </c>
      <c r="E268" t="s">
        <v>147</v>
      </c>
      <c r="F268" t="s">
        <v>145</v>
      </c>
      <c r="M268" s="61" t="str">
        <f>A268</f>
        <v>Formel 9</v>
      </c>
      <c r="Q268" t="s">
        <v>152</v>
      </c>
    </row>
    <row r="269" spans="1:22">
      <c r="E269" t="s">
        <v>138</v>
      </c>
      <c r="F269" t="s">
        <v>126</v>
      </c>
      <c r="O269" s="62"/>
      <c r="P269" s="20"/>
      <c r="Q269" s="385"/>
      <c r="R269" s="386"/>
      <c r="S269" s="386"/>
      <c r="T269" s="386"/>
      <c r="U269" s="386"/>
      <c r="V269" s="387"/>
    </row>
    <row r="270" spans="1:22">
      <c r="F270" t="s">
        <v>133</v>
      </c>
      <c r="G270" s="55" t="s">
        <v>136</v>
      </c>
      <c r="H270" s="55"/>
      <c r="I270" s="55"/>
      <c r="J270" s="55"/>
      <c r="K270" s="55"/>
      <c r="L270" s="55"/>
      <c r="M270" s="59"/>
      <c r="N270" s="58"/>
      <c r="O270" s="58"/>
      <c r="P270" s="58"/>
      <c r="Q270" s="388"/>
      <c r="R270" s="389"/>
      <c r="S270" s="389"/>
      <c r="T270" s="389"/>
      <c r="U270" s="389"/>
      <c r="V270" s="390"/>
    </row>
    <row r="271" spans="1:22">
      <c r="D271" t="s">
        <v>148</v>
      </c>
      <c r="E271" t="s">
        <v>138</v>
      </c>
      <c r="F271" t="s">
        <v>126</v>
      </c>
      <c r="O271" s="56"/>
      <c r="Q271" s="388"/>
      <c r="R271" s="389"/>
      <c r="S271" s="389"/>
      <c r="T271" s="389"/>
      <c r="U271" s="389"/>
      <c r="V271" s="390"/>
    </row>
    <row r="272" spans="1:22">
      <c r="F272" t="s">
        <v>133</v>
      </c>
      <c r="G272" s="55" t="s">
        <v>136</v>
      </c>
      <c r="O272" s="7"/>
      <c r="Q272" s="388"/>
      <c r="R272" s="389"/>
      <c r="S272" s="389"/>
      <c r="T272" s="389"/>
      <c r="U272" s="389"/>
      <c r="V272" s="390"/>
    </row>
    <row r="273" spans="5:22">
      <c r="E273" t="s">
        <v>138</v>
      </c>
      <c r="F273" t="s">
        <v>133</v>
      </c>
      <c r="O273" s="53"/>
      <c r="Q273" s="388"/>
      <c r="R273" s="389"/>
      <c r="S273" s="389"/>
      <c r="T273" s="389"/>
      <c r="U273" s="389"/>
      <c r="V273" s="390"/>
    </row>
    <row r="274" spans="5:22">
      <c r="F274" t="s">
        <v>133</v>
      </c>
      <c r="G274" s="55" t="s">
        <v>136</v>
      </c>
      <c r="O274" s="7"/>
      <c r="Q274" s="388"/>
      <c r="R274" s="389"/>
      <c r="S274" s="389"/>
      <c r="T274" s="389"/>
      <c r="U274" s="389"/>
      <c r="V274" s="390"/>
    </row>
    <row r="275" spans="5:22">
      <c r="E275" t="s">
        <v>138</v>
      </c>
      <c r="F275" t="s">
        <v>133</v>
      </c>
      <c r="O275" s="53"/>
      <c r="Q275" s="388"/>
      <c r="R275" s="389"/>
      <c r="S275" s="389"/>
      <c r="T275" s="389"/>
      <c r="U275" s="389"/>
      <c r="V275" s="390"/>
    </row>
    <row r="276" spans="5:22">
      <c r="F276" t="s">
        <v>133</v>
      </c>
      <c r="G276" s="55" t="s">
        <v>136</v>
      </c>
      <c r="O276" s="7"/>
      <c r="Q276" s="388"/>
      <c r="R276" s="389"/>
      <c r="S276" s="389"/>
      <c r="T276" s="389"/>
      <c r="U276" s="389"/>
      <c r="V276" s="390"/>
    </row>
    <row r="277" spans="5:22">
      <c r="E277" t="s">
        <v>138</v>
      </c>
      <c r="F277" t="s">
        <v>133</v>
      </c>
      <c r="M277" s="60"/>
      <c r="O277" s="53"/>
      <c r="Q277" s="388"/>
      <c r="R277" s="389"/>
      <c r="S277" s="389"/>
      <c r="T277" s="389"/>
      <c r="U277" s="389"/>
      <c r="V277" s="390"/>
    </row>
    <row r="278" spans="5:22">
      <c r="F278" t="s">
        <v>133</v>
      </c>
      <c r="G278" s="55" t="s">
        <v>136</v>
      </c>
      <c r="O278" s="7"/>
      <c r="Q278" s="388"/>
      <c r="R278" s="389"/>
      <c r="S278" s="389"/>
      <c r="T278" s="389"/>
      <c r="U278" s="389"/>
      <c r="V278" s="390"/>
    </row>
    <row r="279" spans="5:22">
      <c r="E279" t="s">
        <v>138</v>
      </c>
      <c r="F279" t="s">
        <v>133</v>
      </c>
      <c r="O279" s="53"/>
      <c r="P279" t="s">
        <v>128</v>
      </c>
      <c r="Q279" s="388"/>
      <c r="R279" s="389"/>
      <c r="S279" s="389"/>
      <c r="T279" s="389"/>
      <c r="U279" s="389"/>
      <c r="V279" s="390"/>
    </row>
    <row r="280" spans="5:22">
      <c r="F280" t="s">
        <v>133</v>
      </c>
      <c r="G280" s="55" t="s">
        <v>136</v>
      </c>
      <c r="O280" s="7"/>
      <c r="Q280" s="388"/>
      <c r="R280" s="389"/>
      <c r="S280" s="389"/>
      <c r="T280" s="389"/>
      <c r="U280" s="389"/>
      <c r="V280" s="390"/>
    </row>
    <row r="281" spans="5:22">
      <c r="E281" t="s">
        <v>138</v>
      </c>
      <c r="F281" t="s">
        <v>133</v>
      </c>
      <c r="O281" s="53"/>
      <c r="Q281" s="388"/>
      <c r="R281" s="389"/>
      <c r="S281" s="389"/>
      <c r="T281" s="389"/>
      <c r="U281" s="389"/>
      <c r="V281" s="390"/>
    </row>
    <row r="282" spans="5:22">
      <c r="F282" t="s">
        <v>133</v>
      </c>
      <c r="G282" s="55" t="s">
        <v>136</v>
      </c>
      <c r="O282" s="7"/>
      <c r="Q282" s="388"/>
      <c r="R282" s="389"/>
      <c r="S282" s="389"/>
      <c r="T282" s="389"/>
      <c r="U282" s="389"/>
      <c r="V282" s="390"/>
    </row>
    <row r="283" spans="5:22">
      <c r="E283" t="s">
        <v>138</v>
      </c>
      <c r="F283" t="s">
        <v>133</v>
      </c>
      <c r="O283" s="53"/>
      <c r="Q283" s="388"/>
      <c r="R283" s="389"/>
      <c r="S283" s="389"/>
      <c r="T283" s="389"/>
      <c r="U283" s="389"/>
      <c r="V283" s="390"/>
    </row>
    <row r="284" spans="5:22">
      <c r="F284" t="s">
        <v>133</v>
      </c>
      <c r="G284" s="55" t="s">
        <v>136</v>
      </c>
      <c r="O284" s="54"/>
      <c r="Q284" s="388"/>
      <c r="R284" s="389"/>
      <c r="S284" s="389"/>
      <c r="T284" s="389"/>
      <c r="U284" s="389"/>
      <c r="V284" s="390"/>
    </row>
    <row r="285" spans="5:22">
      <c r="E285" t="s">
        <v>138</v>
      </c>
      <c r="F285" t="s">
        <v>133</v>
      </c>
      <c r="O285" s="53"/>
      <c r="Q285" s="388"/>
      <c r="R285" s="389"/>
      <c r="S285" s="389"/>
      <c r="T285" s="389"/>
      <c r="U285" s="389"/>
      <c r="V285" s="390"/>
    </row>
    <row r="286" spans="5:22">
      <c r="F286" t="s">
        <v>133</v>
      </c>
      <c r="G286" s="55" t="s">
        <v>136</v>
      </c>
      <c r="O286" s="54"/>
      <c r="Q286" s="388"/>
      <c r="R286" s="389"/>
      <c r="S286" s="389"/>
      <c r="T286" s="389"/>
      <c r="U286" s="389"/>
      <c r="V286" s="390"/>
    </row>
    <row r="287" spans="5:22">
      <c r="E287" t="s">
        <v>138</v>
      </c>
      <c r="F287" t="s">
        <v>133</v>
      </c>
      <c r="O287" s="53"/>
      <c r="Q287" s="388"/>
      <c r="R287" s="389"/>
      <c r="S287" s="389"/>
      <c r="T287" s="389"/>
      <c r="U287" s="389"/>
      <c r="V287" s="390"/>
    </row>
    <row r="288" spans="5:22">
      <c r="F288" t="s">
        <v>133</v>
      </c>
      <c r="G288" s="55" t="s">
        <v>136</v>
      </c>
      <c r="O288" s="7"/>
      <c r="Q288" s="388"/>
      <c r="R288" s="389"/>
      <c r="S288" s="389"/>
      <c r="T288" s="389"/>
      <c r="U288" s="389"/>
      <c r="V288" s="390"/>
    </row>
    <row r="289" spans="1:22">
      <c r="E289" t="s">
        <v>138</v>
      </c>
      <c r="F289" t="s">
        <v>133</v>
      </c>
      <c r="O289" s="53"/>
      <c r="Q289" s="388"/>
      <c r="R289" s="389"/>
      <c r="S289" s="389"/>
      <c r="T289" s="389"/>
      <c r="U289" s="389"/>
      <c r="V289" s="390"/>
    </row>
    <row r="290" spans="1:22">
      <c r="F290" t="s">
        <v>133</v>
      </c>
      <c r="G290" s="55" t="s">
        <v>136</v>
      </c>
      <c r="O290" s="7"/>
      <c r="Q290" s="388"/>
      <c r="R290" s="389"/>
      <c r="S290" s="389"/>
      <c r="T290" s="389"/>
      <c r="U290" s="389"/>
      <c r="V290" s="390"/>
    </row>
    <row r="291" spans="1:22">
      <c r="E291" t="s">
        <v>138</v>
      </c>
      <c r="F291" t="s">
        <v>133</v>
      </c>
      <c r="O291" s="53"/>
      <c r="Q291" s="388"/>
      <c r="R291" s="389"/>
      <c r="S291" s="389"/>
      <c r="T291" s="389"/>
      <c r="U291" s="389"/>
      <c r="V291" s="390"/>
    </row>
    <row r="292" spans="1:22">
      <c r="F292" t="s">
        <v>133</v>
      </c>
      <c r="G292" s="55" t="s">
        <v>136</v>
      </c>
      <c r="O292" s="7"/>
      <c r="Q292" s="388"/>
      <c r="R292" s="389"/>
      <c r="S292" s="389"/>
      <c r="T292" s="389"/>
      <c r="U292" s="389"/>
      <c r="V292" s="390"/>
    </row>
    <row r="293" spans="1:22">
      <c r="E293" t="s">
        <v>138</v>
      </c>
      <c r="F293" t="s">
        <v>133</v>
      </c>
      <c r="O293" s="53"/>
      <c r="Q293" s="388"/>
      <c r="R293" s="389"/>
      <c r="S293" s="389"/>
      <c r="T293" s="389"/>
      <c r="U293" s="389"/>
      <c r="V293" s="390"/>
    </row>
    <row r="294" spans="1:22">
      <c r="F294" t="s">
        <v>133</v>
      </c>
      <c r="G294" s="55" t="s">
        <v>136</v>
      </c>
      <c r="O294" s="7"/>
      <c r="Q294" s="388"/>
      <c r="R294" s="389"/>
      <c r="S294" s="389"/>
      <c r="T294" s="389"/>
      <c r="U294" s="389"/>
      <c r="V294" s="390"/>
    </row>
    <row r="295" spans="1:22">
      <c r="E295" t="s">
        <v>138</v>
      </c>
      <c r="F295" t="s">
        <v>133</v>
      </c>
      <c r="O295" s="53"/>
      <c r="Q295" s="388"/>
      <c r="R295" s="389"/>
      <c r="S295" s="389"/>
      <c r="T295" s="389"/>
      <c r="U295" s="389"/>
      <c r="V295" s="390"/>
    </row>
    <row r="296" spans="1:22">
      <c r="F296" t="s">
        <v>133</v>
      </c>
      <c r="G296" s="55" t="s">
        <v>136</v>
      </c>
      <c r="O296" s="7"/>
      <c r="Q296" s="391"/>
      <c r="R296" s="392"/>
      <c r="S296" s="392"/>
      <c r="T296" s="392"/>
      <c r="U296" s="392"/>
      <c r="V296" s="393"/>
    </row>
    <row r="299" spans="1:22">
      <c r="A299" t="s">
        <v>170</v>
      </c>
      <c r="C299" t="s">
        <v>135</v>
      </c>
      <c r="D299" t="s">
        <v>146</v>
      </c>
      <c r="E299" t="s">
        <v>147</v>
      </c>
      <c r="F299" t="s">
        <v>145</v>
      </c>
      <c r="M299" s="61" t="str">
        <f>A299</f>
        <v>Formel 10</v>
      </c>
      <c r="Q299" t="s">
        <v>152</v>
      </c>
    </row>
    <row r="300" spans="1:22">
      <c r="E300" t="s">
        <v>138</v>
      </c>
      <c r="F300" t="s">
        <v>126</v>
      </c>
      <c r="O300" s="62"/>
      <c r="P300" s="20"/>
      <c r="Q300" s="385"/>
      <c r="R300" s="386"/>
      <c r="S300" s="386"/>
      <c r="T300" s="386"/>
      <c r="U300" s="386"/>
      <c r="V300" s="387"/>
    </row>
    <row r="301" spans="1:22">
      <c r="F301" t="s">
        <v>133</v>
      </c>
      <c r="G301" s="55" t="s">
        <v>136</v>
      </c>
      <c r="H301" s="55"/>
      <c r="I301" s="55"/>
      <c r="J301" s="55"/>
      <c r="K301" s="55"/>
      <c r="L301" s="55"/>
      <c r="M301" s="59"/>
      <c r="N301" s="58"/>
      <c r="O301" s="58"/>
      <c r="P301" s="58"/>
      <c r="Q301" s="388"/>
      <c r="R301" s="389"/>
      <c r="S301" s="389"/>
      <c r="T301" s="389"/>
      <c r="U301" s="389"/>
      <c r="V301" s="390"/>
    </row>
    <row r="302" spans="1:22">
      <c r="D302" t="s">
        <v>148</v>
      </c>
      <c r="E302" t="s">
        <v>138</v>
      </c>
      <c r="F302" t="s">
        <v>126</v>
      </c>
      <c r="O302" s="56"/>
      <c r="Q302" s="388"/>
      <c r="R302" s="389"/>
      <c r="S302" s="389"/>
      <c r="T302" s="389"/>
      <c r="U302" s="389"/>
      <c r="V302" s="390"/>
    </row>
    <row r="303" spans="1:22">
      <c r="F303" t="s">
        <v>133</v>
      </c>
      <c r="G303" s="55" t="s">
        <v>136</v>
      </c>
      <c r="O303" s="7"/>
      <c r="Q303" s="388"/>
      <c r="R303" s="389"/>
      <c r="S303" s="389"/>
      <c r="T303" s="389"/>
      <c r="U303" s="389"/>
      <c r="V303" s="390"/>
    </row>
    <row r="304" spans="1:22">
      <c r="E304" t="s">
        <v>138</v>
      </c>
      <c r="F304" t="s">
        <v>133</v>
      </c>
      <c r="O304" s="53"/>
      <c r="Q304" s="388"/>
      <c r="R304" s="389"/>
      <c r="S304" s="389"/>
      <c r="T304" s="389"/>
      <c r="U304" s="389"/>
      <c r="V304" s="390"/>
    </row>
    <row r="305" spans="5:22">
      <c r="F305" t="s">
        <v>133</v>
      </c>
      <c r="G305" s="55" t="s">
        <v>136</v>
      </c>
      <c r="O305" s="7"/>
      <c r="Q305" s="388"/>
      <c r="R305" s="389"/>
      <c r="S305" s="389"/>
      <c r="T305" s="389"/>
      <c r="U305" s="389"/>
      <c r="V305" s="390"/>
    </row>
    <row r="306" spans="5:22">
      <c r="E306" t="s">
        <v>138</v>
      </c>
      <c r="F306" t="s">
        <v>133</v>
      </c>
      <c r="O306" s="53"/>
      <c r="Q306" s="388"/>
      <c r="R306" s="389"/>
      <c r="S306" s="389"/>
      <c r="T306" s="389"/>
      <c r="U306" s="389"/>
      <c r="V306" s="390"/>
    </row>
    <row r="307" spans="5:22">
      <c r="F307" t="s">
        <v>133</v>
      </c>
      <c r="G307" s="55" t="s">
        <v>136</v>
      </c>
      <c r="O307" s="7"/>
      <c r="Q307" s="388"/>
      <c r="R307" s="389"/>
      <c r="S307" s="389"/>
      <c r="T307" s="389"/>
      <c r="U307" s="389"/>
      <c r="V307" s="390"/>
    </row>
    <row r="308" spans="5:22">
      <c r="E308" t="s">
        <v>138</v>
      </c>
      <c r="F308" t="s">
        <v>133</v>
      </c>
      <c r="M308" s="60"/>
      <c r="O308" s="53"/>
      <c r="Q308" s="388"/>
      <c r="R308" s="389"/>
      <c r="S308" s="389"/>
      <c r="T308" s="389"/>
      <c r="U308" s="389"/>
      <c r="V308" s="390"/>
    </row>
    <row r="309" spans="5:22">
      <c r="F309" t="s">
        <v>133</v>
      </c>
      <c r="G309" s="55" t="s">
        <v>136</v>
      </c>
      <c r="O309" s="7"/>
      <c r="Q309" s="388"/>
      <c r="R309" s="389"/>
      <c r="S309" s="389"/>
      <c r="T309" s="389"/>
      <c r="U309" s="389"/>
      <c r="V309" s="390"/>
    </row>
    <row r="310" spans="5:22">
      <c r="E310" t="s">
        <v>138</v>
      </c>
      <c r="F310" t="s">
        <v>133</v>
      </c>
      <c r="O310" s="53"/>
      <c r="P310" t="s">
        <v>128</v>
      </c>
      <c r="Q310" s="388"/>
      <c r="R310" s="389"/>
      <c r="S310" s="389"/>
      <c r="T310" s="389"/>
      <c r="U310" s="389"/>
      <c r="V310" s="390"/>
    </row>
    <row r="311" spans="5:22">
      <c r="F311" t="s">
        <v>133</v>
      </c>
      <c r="G311" s="55" t="s">
        <v>136</v>
      </c>
      <c r="O311" s="7"/>
      <c r="Q311" s="388"/>
      <c r="R311" s="389"/>
      <c r="S311" s="389"/>
      <c r="T311" s="389"/>
      <c r="U311" s="389"/>
      <c r="V311" s="390"/>
    </row>
    <row r="312" spans="5:22">
      <c r="E312" t="s">
        <v>138</v>
      </c>
      <c r="F312" t="s">
        <v>133</v>
      </c>
      <c r="O312" s="53"/>
      <c r="Q312" s="388"/>
      <c r="R312" s="389"/>
      <c r="S312" s="389"/>
      <c r="T312" s="389"/>
      <c r="U312" s="389"/>
      <c r="V312" s="390"/>
    </row>
    <row r="313" spans="5:22">
      <c r="F313" t="s">
        <v>133</v>
      </c>
      <c r="G313" s="55" t="s">
        <v>136</v>
      </c>
      <c r="O313" s="7"/>
      <c r="Q313" s="388"/>
      <c r="R313" s="389"/>
      <c r="S313" s="389"/>
      <c r="T313" s="389"/>
      <c r="U313" s="389"/>
      <c r="V313" s="390"/>
    </row>
    <row r="314" spans="5:22">
      <c r="E314" t="s">
        <v>138</v>
      </c>
      <c r="F314" t="s">
        <v>133</v>
      </c>
      <c r="O314" s="53"/>
      <c r="Q314" s="388"/>
      <c r="R314" s="389"/>
      <c r="S314" s="389"/>
      <c r="T314" s="389"/>
      <c r="U314" s="389"/>
      <c r="V314" s="390"/>
    </row>
    <row r="315" spans="5:22">
      <c r="F315" t="s">
        <v>133</v>
      </c>
      <c r="G315" s="55" t="s">
        <v>136</v>
      </c>
      <c r="O315" s="54"/>
      <c r="Q315" s="388"/>
      <c r="R315" s="389"/>
      <c r="S315" s="389"/>
      <c r="T315" s="389"/>
      <c r="U315" s="389"/>
      <c r="V315" s="390"/>
    </row>
    <row r="316" spans="5:22">
      <c r="E316" t="s">
        <v>138</v>
      </c>
      <c r="F316" t="s">
        <v>133</v>
      </c>
      <c r="O316" s="53"/>
      <c r="Q316" s="388"/>
      <c r="R316" s="389"/>
      <c r="S316" s="389"/>
      <c r="T316" s="389"/>
      <c r="U316" s="389"/>
      <c r="V316" s="390"/>
    </row>
    <row r="317" spans="5:22">
      <c r="F317" t="s">
        <v>133</v>
      </c>
      <c r="G317" s="55" t="s">
        <v>136</v>
      </c>
      <c r="O317" s="54"/>
      <c r="Q317" s="388"/>
      <c r="R317" s="389"/>
      <c r="S317" s="389"/>
      <c r="T317" s="389"/>
      <c r="U317" s="389"/>
      <c r="V317" s="390"/>
    </row>
    <row r="318" spans="5:22">
      <c r="E318" t="s">
        <v>138</v>
      </c>
      <c r="F318" t="s">
        <v>133</v>
      </c>
      <c r="O318" s="53"/>
      <c r="Q318" s="388"/>
      <c r="R318" s="389"/>
      <c r="S318" s="389"/>
      <c r="T318" s="389"/>
      <c r="U318" s="389"/>
      <c r="V318" s="390"/>
    </row>
    <row r="319" spans="5:22">
      <c r="F319" t="s">
        <v>133</v>
      </c>
      <c r="G319" s="55" t="s">
        <v>136</v>
      </c>
      <c r="O319" s="7"/>
      <c r="Q319" s="388"/>
      <c r="R319" s="389"/>
      <c r="S319" s="389"/>
      <c r="T319" s="389"/>
      <c r="U319" s="389"/>
      <c r="V319" s="390"/>
    </row>
    <row r="320" spans="5:22">
      <c r="E320" t="s">
        <v>138</v>
      </c>
      <c r="F320" t="s">
        <v>133</v>
      </c>
      <c r="O320" s="53"/>
      <c r="Q320" s="388"/>
      <c r="R320" s="389"/>
      <c r="S320" s="389"/>
      <c r="T320" s="389"/>
      <c r="U320" s="389"/>
      <c r="V320" s="390"/>
    </row>
    <row r="321" spans="1:22">
      <c r="F321" t="s">
        <v>133</v>
      </c>
      <c r="G321" s="55" t="s">
        <v>136</v>
      </c>
      <c r="O321" s="7"/>
      <c r="Q321" s="388"/>
      <c r="R321" s="389"/>
      <c r="S321" s="389"/>
      <c r="T321" s="389"/>
      <c r="U321" s="389"/>
      <c r="V321" s="390"/>
    </row>
    <row r="322" spans="1:22">
      <c r="E322" t="s">
        <v>138</v>
      </c>
      <c r="F322" t="s">
        <v>133</v>
      </c>
      <c r="O322" s="53"/>
      <c r="Q322" s="388"/>
      <c r="R322" s="389"/>
      <c r="S322" s="389"/>
      <c r="T322" s="389"/>
      <c r="U322" s="389"/>
      <c r="V322" s="390"/>
    </row>
    <row r="323" spans="1:22">
      <c r="F323" t="s">
        <v>133</v>
      </c>
      <c r="G323" s="55" t="s">
        <v>136</v>
      </c>
      <c r="O323" s="7"/>
      <c r="Q323" s="388"/>
      <c r="R323" s="389"/>
      <c r="S323" s="389"/>
      <c r="T323" s="389"/>
      <c r="U323" s="389"/>
      <c r="V323" s="390"/>
    </row>
    <row r="324" spans="1:22">
      <c r="E324" t="s">
        <v>138</v>
      </c>
      <c r="F324" t="s">
        <v>133</v>
      </c>
      <c r="O324" s="53"/>
      <c r="Q324" s="388"/>
      <c r="R324" s="389"/>
      <c r="S324" s="389"/>
      <c r="T324" s="389"/>
      <c r="U324" s="389"/>
      <c r="V324" s="390"/>
    </row>
    <row r="325" spans="1:22">
      <c r="F325" t="s">
        <v>133</v>
      </c>
      <c r="G325" s="55" t="s">
        <v>136</v>
      </c>
      <c r="O325" s="7"/>
      <c r="Q325" s="388"/>
      <c r="R325" s="389"/>
      <c r="S325" s="389"/>
      <c r="T325" s="389"/>
      <c r="U325" s="389"/>
      <c r="V325" s="390"/>
    </row>
    <row r="326" spans="1:22">
      <c r="E326" t="s">
        <v>138</v>
      </c>
      <c r="F326" t="s">
        <v>133</v>
      </c>
      <c r="O326" s="53"/>
      <c r="Q326" s="388"/>
      <c r="R326" s="389"/>
      <c r="S326" s="389"/>
      <c r="T326" s="389"/>
      <c r="U326" s="389"/>
      <c r="V326" s="390"/>
    </row>
    <row r="327" spans="1:22">
      <c r="F327" t="s">
        <v>133</v>
      </c>
      <c r="G327" s="55" t="s">
        <v>136</v>
      </c>
      <c r="O327" s="7"/>
      <c r="Q327" s="391"/>
      <c r="R327" s="392"/>
      <c r="S327" s="392"/>
      <c r="T327" s="392"/>
      <c r="U327" s="392"/>
      <c r="V327" s="393"/>
    </row>
    <row r="330" spans="1:22">
      <c r="A330" t="s">
        <v>171</v>
      </c>
      <c r="C330" t="s">
        <v>135</v>
      </c>
      <c r="D330" t="s">
        <v>146</v>
      </c>
      <c r="E330" t="s">
        <v>147</v>
      </c>
      <c r="F330" t="s">
        <v>145</v>
      </c>
      <c r="M330" s="61" t="str">
        <f>A330</f>
        <v>Formel 11</v>
      </c>
      <c r="Q330" t="s">
        <v>152</v>
      </c>
    </row>
    <row r="331" spans="1:22">
      <c r="E331" t="s">
        <v>138</v>
      </c>
      <c r="F331" t="s">
        <v>126</v>
      </c>
      <c r="O331" s="62"/>
      <c r="P331" s="20"/>
      <c r="Q331" s="385"/>
      <c r="R331" s="386"/>
      <c r="S331" s="386"/>
      <c r="T331" s="386"/>
      <c r="U331" s="386"/>
      <c r="V331" s="387"/>
    </row>
    <row r="332" spans="1:22">
      <c r="F332" t="s">
        <v>133</v>
      </c>
      <c r="G332" s="55" t="s">
        <v>136</v>
      </c>
      <c r="H332" s="55"/>
      <c r="I332" s="55"/>
      <c r="J332" s="55"/>
      <c r="K332" s="55"/>
      <c r="L332" s="55"/>
      <c r="M332" s="59"/>
      <c r="N332" s="58"/>
      <c r="O332" s="58"/>
      <c r="P332" s="58"/>
      <c r="Q332" s="388"/>
      <c r="R332" s="389"/>
      <c r="S332" s="389"/>
      <c r="T332" s="389"/>
      <c r="U332" s="389"/>
      <c r="V332" s="390"/>
    </row>
    <row r="333" spans="1:22">
      <c r="D333" t="s">
        <v>148</v>
      </c>
      <c r="E333" t="s">
        <v>138</v>
      </c>
      <c r="F333" t="s">
        <v>126</v>
      </c>
      <c r="O333" s="56"/>
      <c r="Q333" s="388"/>
      <c r="R333" s="389"/>
      <c r="S333" s="389"/>
      <c r="T333" s="389"/>
      <c r="U333" s="389"/>
      <c r="V333" s="390"/>
    </row>
    <row r="334" spans="1:22">
      <c r="F334" t="s">
        <v>133</v>
      </c>
      <c r="G334" s="55" t="s">
        <v>136</v>
      </c>
      <c r="O334" s="7"/>
      <c r="Q334" s="388"/>
      <c r="R334" s="389"/>
      <c r="S334" s="389"/>
      <c r="T334" s="389"/>
      <c r="U334" s="389"/>
      <c r="V334" s="390"/>
    </row>
    <row r="335" spans="1:22">
      <c r="E335" t="s">
        <v>138</v>
      </c>
      <c r="F335" t="s">
        <v>133</v>
      </c>
      <c r="O335" s="53"/>
      <c r="Q335" s="388"/>
      <c r="R335" s="389"/>
      <c r="S335" s="389"/>
      <c r="T335" s="389"/>
      <c r="U335" s="389"/>
      <c r="V335" s="390"/>
    </row>
    <row r="336" spans="1:22">
      <c r="F336" t="s">
        <v>133</v>
      </c>
      <c r="G336" s="55" t="s">
        <v>136</v>
      </c>
      <c r="O336" s="7"/>
      <c r="Q336" s="388"/>
      <c r="R336" s="389"/>
      <c r="S336" s="389"/>
      <c r="T336" s="389"/>
      <c r="U336" s="389"/>
      <c r="V336" s="390"/>
    </row>
    <row r="337" spans="5:22">
      <c r="E337" t="s">
        <v>138</v>
      </c>
      <c r="F337" t="s">
        <v>133</v>
      </c>
      <c r="O337" s="53"/>
      <c r="Q337" s="388"/>
      <c r="R337" s="389"/>
      <c r="S337" s="389"/>
      <c r="T337" s="389"/>
      <c r="U337" s="389"/>
      <c r="V337" s="390"/>
    </row>
    <row r="338" spans="5:22">
      <c r="F338" t="s">
        <v>133</v>
      </c>
      <c r="G338" s="55" t="s">
        <v>136</v>
      </c>
      <c r="O338" s="7"/>
      <c r="Q338" s="388"/>
      <c r="R338" s="389"/>
      <c r="S338" s="389"/>
      <c r="T338" s="389"/>
      <c r="U338" s="389"/>
      <c r="V338" s="390"/>
    </row>
    <row r="339" spans="5:22">
      <c r="E339" t="s">
        <v>138</v>
      </c>
      <c r="F339" t="s">
        <v>133</v>
      </c>
      <c r="M339" s="60"/>
      <c r="O339" s="53"/>
      <c r="Q339" s="388"/>
      <c r="R339" s="389"/>
      <c r="S339" s="389"/>
      <c r="T339" s="389"/>
      <c r="U339" s="389"/>
      <c r="V339" s="390"/>
    </row>
    <row r="340" spans="5:22">
      <c r="F340" t="s">
        <v>133</v>
      </c>
      <c r="G340" s="55" t="s">
        <v>136</v>
      </c>
      <c r="O340" s="7"/>
      <c r="Q340" s="388"/>
      <c r="R340" s="389"/>
      <c r="S340" s="389"/>
      <c r="T340" s="389"/>
      <c r="U340" s="389"/>
      <c r="V340" s="390"/>
    </row>
    <row r="341" spans="5:22">
      <c r="E341" t="s">
        <v>138</v>
      </c>
      <c r="F341" t="s">
        <v>133</v>
      </c>
      <c r="O341" s="53"/>
      <c r="P341" t="s">
        <v>128</v>
      </c>
      <c r="Q341" s="388"/>
      <c r="R341" s="389"/>
      <c r="S341" s="389"/>
      <c r="T341" s="389"/>
      <c r="U341" s="389"/>
      <c r="V341" s="390"/>
    </row>
    <row r="342" spans="5:22">
      <c r="F342" t="s">
        <v>133</v>
      </c>
      <c r="G342" s="55" t="s">
        <v>136</v>
      </c>
      <c r="O342" s="7"/>
      <c r="Q342" s="388"/>
      <c r="R342" s="389"/>
      <c r="S342" s="389"/>
      <c r="T342" s="389"/>
      <c r="U342" s="389"/>
      <c r="V342" s="390"/>
    </row>
    <row r="343" spans="5:22">
      <c r="E343" t="s">
        <v>138</v>
      </c>
      <c r="F343" t="s">
        <v>133</v>
      </c>
      <c r="O343" s="53"/>
      <c r="Q343" s="388"/>
      <c r="R343" s="389"/>
      <c r="S343" s="389"/>
      <c r="T343" s="389"/>
      <c r="U343" s="389"/>
      <c r="V343" s="390"/>
    </row>
    <row r="344" spans="5:22">
      <c r="F344" t="s">
        <v>133</v>
      </c>
      <c r="G344" s="55" t="s">
        <v>136</v>
      </c>
      <c r="O344" s="7"/>
      <c r="Q344" s="388"/>
      <c r="R344" s="389"/>
      <c r="S344" s="389"/>
      <c r="T344" s="389"/>
      <c r="U344" s="389"/>
      <c r="V344" s="390"/>
    </row>
    <row r="345" spans="5:22">
      <c r="E345" t="s">
        <v>138</v>
      </c>
      <c r="F345" t="s">
        <v>133</v>
      </c>
      <c r="O345" s="53"/>
      <c r="Q345" s="388"/>
      <c r="R345" s="389"/>
      <c r="S345" s="389"/>
      <c r="T345" s="389"/>
      <c r="U345" s="389"/>
      <c r="V345" s="390"/>
    </row>
    <row r="346" spans="5:22">
      <c r="F346" t="s">
        <v>133</v>
      </c>
      <c r="G346" s="55" t="s">
        <v>136</v>
      </c>
      <c r="O346" s="54"/>
      <c r="Q346" s="388"/>
      <c r="R346" s="389"/>
      <c r="S346" s="389"/>
      <c r="T346" s="389"/>
      <c r="U346" s="389"/>
      <c r="V346" s="390"/>
    </row>
    <row r="347" spans="5:22">
      <c r="E347" t="s">
        <v>138</v>
      </c>
      <c r="F347" t="s">
        <v>133</v>
      </c>
      <c r="O347" s="53"/>
      <c r="Q347" s="388"/>
      <c r="R347" s="389"/>
      <c r="S347" s="389"/>
      <c r="T347" s="389"/>
      <c r="U347" s="389"/>
      <c r="V347" s="390"/>
    </row>
    <row r="348" spans="5:22">
      <c r="F348" t="s">
        <v>133</v>
      </c>
      <c r="G348" s="55" t="s">
        <v>136</v>
      </c>
      <c r="O348" s="54"/>
      <c r="Q348" s="388"/>
      <c r="R348" s="389"/>
      <c r="S348" s="389"/>
      <c r="T348" s="389"/>
      <c r="U348" s="389"/>
      <c r="V348" s="390"/>
    </row>
    <row r="349" spans="5:22">
      <c r="E349" t="s">
        <v>138</v>
      </c>
      <c r="F349" t="s">
        <v>133</v>
      </c>
      <c r="O349" s="53"/>
      <c r="Q349" s="388"/>
      <c r="R349" s="389"/>
      <c r="S349" s="389"/>
      <c r="T349" s="389"/>
      <c r="U349" s="389"/>
      <c r="V349" s="390"/>
    </row>
    <row r="350" spans="5:22">
      <c r="F350" t="s">
        <v>133</v>
      </c>
      <c r="G350" s="55" t="s">
        <v>136</v>
      </c>
      <c r="O350" s="7"/>
      <c r="Q350" s="388"/>
      <c r="R350" s="389"/>
      <c r="S350" s="389"/>
      <c r="T350" s="389"/>
      <c r="U350" s="389"/>
      <c r="V350" s="390"/>
    </row>
    <row r="351" spans="5:22">
      <c r="E351" t="s">
        <v>138</v>
      </c>
      <c r="F351" t="s">
        <v>133</v>
      </c>
      <c r="O351" s="53"/>
      <c r="Q351" s="388"/>
      <c r="R351" s="389"/>
      <c r="S351" s="389"/>
      <c r="T351" s="389"/>
      <c r="U351" s="389"/>
      <c r="V351" s="390"/>
    </row>
    <row r="352" spans="5:22">
      <c r="F352" t="s">
        <v>133</v>
      </c>
      <c r="G352" s="55" t="s">
        <v>136</v>
      </c>
      <c r="O352" s="7"/>
      <c r="Q352" s="388"/>
      <c r="R352" s="389"/>
      <c r="S352" s="389"/>
      <c r="T352" s="389"/>
      <c r="U352" s="389"/>
      <c r="V352" s="390"/>
    </row>
    <row r="353" spans="1:22">
      <c r="E353" t="s">
        <v>138</v>
      </c>
      <c r="F353" t="s">
        <v>133</v>
      </c>
      <c r="O353" s="53"/>
      <c r="Q353" s="388"/>
      <c r="R353" s="389"/>
      <c r="S353" s="389"/>
      <c r="T353" s="389"/>
      <c r="U353" s="389"/>
      <c r="V353" s="390"/>
    </row>
    <row r="354" spans="1:22">
      <c r="F354" t="s">
        <v>133</v>
      </c>
      <c r="G354" s="55" t="s">
        <v>136</v>
      </c>
      <c r="O354" s="7"/>
      <c r="Q354" s="388"/>
      <c r="R354" s="389"/>
      <c r="S354" s="389"/>
      <c r="T354" s="389"/>
      <c r="U354" s="389"/>
      <c r="V354" s="390"/>
    </row>
    <row r="355" spans="1:22">
      <c r="E355" t="s">
        <v>138</v>
      </c>
      <c r="F355" t="s">
        <v>133</v>
      </c>
      <c r="O355" s="53"/>
      <c r="Q355" s="388"/>
      <c r="R355" s="389"/>
      <c r="S355" s="389"/>
      <c r="T355" s="389"/>
      <c r="U355" s="389"/>
      <c r="V355" s="390"/>
    </row>
    <row r="356" spans="1:22">
      <c r="F356" t="s">
        <v>133</v>
      </c>
      <c r="G356" s="55" t="s">
        <v>136</v>
      </c>
      <c r="O356" s="7"/>
      <c r="Q356" s="388"/>
      <c r="R356" s="389"/>
      <c r="S356" s="389"/>
      <c r="T356" s="389"/>
      <c r="U356" s="389"/>
      <c r="V356" s="390"/>
    </row>
    <row r="357" spans="1:22">
      <c r="E357" t="s">
        <v>138</v>
      </c>
      <c r="F357" t="s">
        <v>133</v>
      </c>
      <c r="O357" s="53"/>
      <c r="Q357" s="388"/>
      <c r="R357" s="389"/>
      <c r="S357" s="389"/>
      <c r="T357" s="389"/>
      <c r="U357" s="389"/>
      <c r="V357" s="390"/>
    </row>
    <row r="358" spans="1:22">
      <c r="F358" t="s">
        <v>133</v>
      </c>
      <c r="G358" s="55" t="s">
        <v>136</v>
      </c>
      <c r="O358" s="7"/>
      <c r="Q358" s="391"/>
      <c r="R358" s="392"/>
      <c r="S358" s="392"/>
      <c r="T358" s="392"/>
      <c r="U358" s="392"/>
      <c r="V358" s="393"/>
    </row>
    <row r="361" spans="1:22">
      <c r="A361" t="s">
        <v>175</v>
      </c>
      <c r="C361" t="s">
        <v>135</v>
      </c>
      <c r="D361" t="s">
        <v>146</v>
      </c>
      <c r="E361" t="s">
        <v>147</v>
      </c>
      <c r="F361" t="s">
        <v>145</v>
      </c>
      <c r="M361" s="61" t="str">
        <f>A361</f>
        <v>Formel 12</v>
      </c>
      <c r="Q361" t="s">
        <v>152</v>
      </c>
    </row>
    <row r="362" spans="1:22">
      <c r="E362" t="s">
        <v>138</v>
      </c>
      <c r="F362" t="s">
        <v>126</v>
      </c>
      <c r="L362" t="s">
        <v>127</v>
      </c>
      <c r="M362" s="52" t="s">
        <v>176</v>
      </c>
      <c r="O362" s="62"/>
      <c r="P362" s="20"/>
      <c r="Q362" s="385"/>
      <c r="R362" s="386"/>
      <c r="S362" s="386"/>
      <c r="T362" s="386"/>
      <c r="U362" s="386"/>
      <c r="V362" s="387"/>
    </row>
    <row r="363" spans="1:22">
      <c r="F363" t="s">
        <v>133</v>
      </c>
      <c r="G363" s="55" t="s">
        <v>136</v>
      </c>
      <c r="H363" s="55"/>
      <c r="I363" s="55"/>
      <c r="J363" s="55"/>
      <c r="K363" s="55"/>
      <c r="L363" s="55"/>
      <c r="M363" s="59"/>
      <c r="N363" s="58"/>
      <c r="O363" s="58"/>
      <c r="P363" s="58"/>
      <c r="Q363" s="388"/>
      <c r="R363" s="389"/>
      <c r="S363" s="389"/>
      <c r="T363" s="389"/>
      <c r="U363" s="389"/>
      <c r="V363" s="390"/>
    </row>
    <row r="364" spans="1:22">
      <c r="D364" t="s">
        <v>148</v>
      </c>
      <c r="E364" t="s">
        <v>138</v>
      </c>
      <c r="F364" t="s">
        <v>126</v>
      </c>
      <c r="O364" s="56"/>
      <c r="Q364" s="388"/>
      <c r="R364" s="389"/>
      <c r="S364" s="389"/>
      <c r="T364" s="389"/>
      <c r="U364" s="389"/>
      <c r="V364" s="390"/>
    </row>
    <row r="365" spans="1:22">
      <c r="F365" t="s">
        <v>133</v>
      </c>
      <c r="G365" s="55" t="s">
        <v>136</v>
      </c>
      <c r="O365" s="7"/>
      <c r="Q365" s="388"/>
      <c r="R365" s="389"/>
      <c r="S365" s="389"/>
      <c r="T365" s="389"/>
      <c r="U365" s="389"/>
      <c r="V365" s="390"/>
    </row>
    <row r="366" spans="1:22">
      <c r="E366" t="s">
        <v>138</v>
      </c>
      <c r="F366" t="s">
        <v>133</v>
      </c>
      <c r="O366" s="53"/>
      <c r="Q366" s="388"/>
      <c r="R366" s="389"/>
      <c r="S366" s="389"/>
      <c r="T366" s="389"/>
      <c r="U366" s="389"/>
      <c r="V366" s="390"/>
    </row>
    <row r="367" spans="1:22">
      <c r="F367" t="s">
        <v>133</v>
      </c>
      <c r="G367" s="55" t="s">
        <v>136</v>
      </c>
      <c r="O367" s="7"/>
      <c r="Q367" s="388"/>
      <c r="R367" s="389"/>
      <c r="S367" s="389"/>
      <c r="T367" s="389"/>
      <c r="U367" s="389"/>
      <c r="V367" s="390"/>
    </row>
    <row r="368" spans="1:22">
      <c r="E368" t="s">
        <v>138</v>
      </c>
      <c r="F368" t="s">
        <v>133</v>
      </c>
      <c r="O368" s="53"/>
      <c r="Q368" s="388"/>
      <c r="R368" s="389"/>
      <c r="S368" s="389"/>
      <c r="T368" s="389"/>
      <c r="U368" s="389"/>
      <c r="V368" s="390"/>
    </row>
    <row r="369" spans="5:22">
      <c r="F369" t="s">
        <v>133</v>
      </c>
      <c r="G369" s="55" t="s">
        <v>136</v>
      </c>
      <c r="O369" s="7"/>
      <c r="Q369" s="388"/>
      <c r="R369" s="389"/>
      <c r="S369" s="389"/>
      <c r="T369" s="389"/>
      <c r="U369" s="389"/>
      <c r="V369" s="390"/>
    </row>
    <row r="370" spans="5:22">
      <c r="E370" t="s">
        <v>138</v>
      </c>
      <c r="F370" t="s">
        <v>133</v>
      </c>
      <c r="M370" s="60"/>
      <c r="O370" s="53"/>
      <c r="Q370" s="388"/>
      <c r="R370" s="389"/>
      <c r="S370" s="389"/>
      <c r="T370" s="389"/>
      <c r="U370" s="389"/>
      <c r="V370" s="390"/>
    </row>
    <row r="371" spans="5:22">
      <c r="F371" t="s">
        <v>133</v>
      </c>
      <c r="G371" s="55" t="s">
        <v>136</v>
      </c>
      <c r="O371" s="7"/>
      <c r="Q371" s="388"/>
      <c r="R371" s="389"/>
      <c r="S371" s="389"/>
      <c r="T371" s="389"/>
      <c r="U371" s="389"/>
      <c r="V371" s="390"/>
    </row>
    <row r="372" spans="5:22">
      <c r="E372" t="s">
        <v>138</v>
      </c>
      <c r="F372" t="s">
        <v>133</v>
      </c>
      <c r="O372" s="53"/>
      <c r="P372" t="s">
        <v>128</v>
      </c>
      <c r="Q372" s="388"/>
      <c r="R372" s="389"/>
      <c r="S372" s="389"/>
      <c r="T372" s="389"/>
      <c r="U372" s="389"/>
      <c r="V372" s="390"/>
    </row>
    <row r="373" spans="5:22">
      <c r="F373" t="s">
        <v>133</v>
      </c>
      <c r="G373" s="55" t="s">
        <v>136</v>
      </c>
      <c r="O373" s="7"/>
      <c r="Q373" s="388"/>
      <c r="R373" s="389"/>
      <c r="S373" s="389"/>
      <c r="T373" s="389"/>
      <c r="U373" s="389"/>
      <c r="V373" s="390"/>
    </row>
    <row r="374" spans="5:22">
      <c r="E374" t="s">
        <v>138</v>
      </c>
      <c r="F374" t="s">
        <v>133</v>
      </c>
      <c r="O374" s="53"/>
      <c r="Q374" s="388"/>
      <c r="R374" s="389"/>
      <c r="S374" s="389"/>
      <c r="T374" s="389"/>
      <c r="U374" s="389"/>
      <c r="V374" s="390"/>
    </row>
    <row r="375" spans="5:22">
      <c r="F375" t="s">
        <v>133</v>
      </c>
      <c r="G375" s="55" t="s">
        <v>136</v>
      </c>
      <c r="O375" s="7"/>
      <c r="Q375" s="388"/>
      <c r="R375" s="389"/>
      <c r="S375" s="389"/>
      <c r="T375" s="389"/>
      <c r="U375" s="389"/>
      <c r="V375" s="390"/>
    </row>
    <row r="376" spans="5:22">
      <c r="E376" t="s">
        <v>138</v>
      </c>
      <c r="F376" t="s">
        <v>133</v>
      </c>
      <c r="O376" s="53"/>
      <c r="Q376" s="388"/>
      <c r="R376" s="389"/>
      <c r="S376" s="389"/>
      <c r="T376" s="389"/>
      <c r="U376" s="389"/>
      <c r="V376" s="390"/>
    </row>
    <row r="377" spans="5:22">
      <c r="F377" t="s">
        <v>133</v>
      </c>
      <c r="G377" s="55" t="s">
        <v>136</v>
      </c>
      <c r="O377" s="54"/>
      <c r="Q377" s="388"/>
      <c r="R377" s="389"/>
      <c r="S377" s="389"/>
      <c r="T377" s="389"/>
      <c r="U377" s="389"/>
      <c r="V377" s="390"/>
    </row>
    <row r="378" spans="5:22">
      <c r="E378" t="s">
        <v>138</v>
      </c>
      <c r="F378" t="s">
        <v>133</v>
      </c>
      <c r="O378" s="53"/>
      <c r="Q378" s="388"/>
      <c r="R378" s="389"/>
      <c r="S378" s="389"/>
      <c r="T378" s="389"/>
      <c r="U378" s="389"/>
      <c r="V378" s="390"/>
    </row>
    <row r="379" spans="5:22">
      <c r="F379" t="s">
        <v>133</v>
      </c>
      <c r="G379" s="55" t="s">
        <v>136</v>
      </c>
      <c r="O379" s="54"/>
      <c r="Q379" s="388"/>
      <c r="R379" s="389"/>
      <c r="S379" s="389"/>
      <c r="T379" s="389"/>
      <c r="U379" s="389"/>
      <c r="V379" s="390"/>
    </row>
    <row r="380" spans="5:22">
      <c r="E380" t="s">
        <v>138</v>
      </c>
      <c r="F380" t="s">
        <v>133</v>
      </c>
      <c r="O380" s="53"/>
      <c r="Q380" s="388"/>
      <c r="R380" s="389"/>
      <c r="S380" s="389"/>
      <c r="T380" s="389"/>
      <c r="U380" s="389"/>
      <c r="V380" s="390"/>
    </row>
    <row r="381" spans="5:22">
      <c r="F381" t="s">
        <v>133</v>
      </c>
      <c r="G381" s="55" t="s">
        <v>136</v>
      </c>
      <c r="O381" s="7"/>
      <c r="Q381" s="388"/>
      <c r="R381" s="389"/>
      <c r="S381" s="389"/>
      <c r="T381" s="389"/>
      <c r="U381" s="389"/>
      <c r="V381" s="390"/>
    </row>
    <row r="382" spans="5:22">
      <c r="E382" t="s">
        <v>138</v>
      </c>
      <c r="F382" t="s">
        <v>133</v>
      </c>
      <c r="O382" s="53"/>
      <c r="Q382" s="388"/>
      <c r="R382" s="389"/>
      <c r="S382" s="389"/>
      <c r="T382" s="389"/>
      <c r="U382" s="389"/>
      <c r="V382" s="390"/>
    </row>
    <row r="383" spans="5:22">
      <c r="F383" t="s">
        <v>133</v>
      </c>
      <c r="G383" s="55" t="s">
        <v>136</v>
      </c>
      <c r="O383" s="7"/>
      <c r="Q383" s="388"/>
      <c r="R383" s="389"/>
      <c r="S383" s="389"/>
      <c r="T383" s="389"/>
      <c r="U383" s="389"/>
      <c r="V383" s="390"/>
    </row>
    <row r="384" spans="5:22">
      <c r="E384" t="s">
        <v>138</v>
      </c>
      <c r="F384" t="s">
        <v>133</v>
      </c>
      <c r="O384" s="53"/>
      <c r="Q384" s="388"/>
      <c r="R384" s="389"/>
      <c r="S384" s="389"/>
      <c r="T384" s="389"/>
      <c r="U384" s="389"/>
      <c r="V384" s="390"/>
    </row>
    <row r="385" spans="1:22">
      <c r="F385" t="s">
        <v>133</v>
      </c>
      <c r="G385" s="55" t="s">
        <v>136</v>
      </c>
      <c r="O385" s="7"/>
      <c r="Q385" s="388"/>
      <c r="R385" s="389"/>
      <c r="S385" s="389"/>
      <c r="T385" s="389"/>
      <c r="U385" s="389"/>
      <c r="V385" s="390"/>
    </row>
    <row r="386" spans="1:22">
      <c r="E386" t="s">
        <v>138</v>
      </c>
      <c r="F386" t="s">
        <v>133</v>
      </c>
      <c r="O386" s="53"/>
      <c r="Q386" s="388"/>
      <c r="R386" s="389"/>
      <c r="S386" s="389"/>
      <c r="T386" s="389"/>
      <c r="U386" s="389"/>
      <c r="V386" s="390"/>
    </row>
    <row r="387" spans="1:22">
      <c r="F387" t="s">
        <v>133</v>
      </c>
      <c r="G387" s="55" t="s">
        <v>136</v>
      </c>
      <c r="O387" s="7"/>
      <c r="Q387" s="388"/>
      <c r="R387" s="389"/>
      <c r="S387" s="389"/>
      <c r="T387" s="389"/>
      <c r="U387" s="389"/>
      <c r="V387" s="390"/>
    </row>
    <row r="388" spans="1:22">
      <c r="E388" t="s">
        <v>138</v>
      </c>
      <c r="F388" t="s">
        <v>133</v>
      </c>
      <c r="O388" s="53"/>
      <c r="Q388" s="388"/>
      <c r="R388" s="389"/>
      <c r="S388" s="389"/>
      <c r="T388" s="389"/>
      <c r="U388" s="389"/>
      <c r="V388" s="390"/>
    </row>
    <row r="389" spans="1:22">
      <c r="F389" t="s">
        <v>133</v>
      </c>
      <c r="G389" s="55" t="s">
        <v>136</v>
      </c>
      <c r="O389" s="7"/>
      <c r="Q389" s="391"/>
      <c r="R389" s="392"/>
      <c r="S389" s="392"/>
      <c r="T389" s="392"/>
      <c r="U389" s="392"/>
      <c r="V389" s="393"/>
    </row>
    <row r="392" spans="1:22">
      <c r="A392" t="s">
        <v>174</v>
      </c>
      <c r="C392" t="s">
        <v>135</v>
      </c>
      <c r="D392" t="s">
        <v>146</v>
      </c>
      <c r="E392" t="s">
        <v>147</v>
      </c>
      <c r="F392" t="s">
        <v>145</v>
      </c>
      <c r="M392" s="61" t="str">
        <f>A392</f>
        <v>Formel 13</v>
      </c>
      <c r="Q392" t="s">
        <v>152</v>
      </c>
    </row>
    <row r="393" spans="1:22">
      <c r="E393" t="s">
        <v>138</v>
      </c>
      <c r="F393" t="s">
        <v>126</v>
      </c>
      <c r="O393" s="62"/>
      <c r="P393" s="20"/>
      <c r="Q393" s="385"/>
      <c r="R393" s="386"/>
      <c r="S393" s="386"/>
      <c r="T393" s="386"/>
      <c r="U393" s="386"/>
      <c r="V393" s="387"/>
    </row>
    <row r="394" spans="1:22">
      <c r="F394" t="s">
        <v>133</v>
      </c>
      <c r="G394" s="55" t="s">
        <v>136</v>
      </c>
      <c r="H394" s="55"/>
      <c r="I394" s="55"/>
      <c r="J394" s="55"/>
      <c r="K394" s="55"/>
      <c r="L394" s="55"/>
      <c r="M394" s="59"/>
      <c r="N394" s="58"/>
      <c r="O394" s="58"/>
      <c r="P394" s="58"/>
      <c r="Q394" s="388"/>
      <c r="R394" s="389"/>
      <c r="S394" s="389"/>
      <c r="T394" s="389"/>
      <c r="U394" s="389"/>
      <c r="V394" s="390"/>
    </row>
    <row r="395" spans="1:22">
      <c r="D395" t="s">
        <v>148</v>
      </c>
      <c r="E395" t="s">
        <v>138</v>
      </c>
      <c r="F395" t="s">
        <v>126</v>
      </c>
      <c r="O395" s="56"/>
      <c r="Q395" s="388"/>
      <c r="R395" s="389"/>
      <c r="S395" s="389"/>
      <c r="T395" s="389"/>
      <c r="U395" s="389"/>
      <c r="V395" s="390"/>
    </row>
    <row r="396" spans="1:22">
      <c r="F396" t="s">
        <v>133</v>
      </c>
      <c r="G396" s="55" t="s">
        <v>136</v>
      </c>
      <c r="O396" s="7"/>
      <c r="Q396" s="388"/>
      <c r="R396" s="389"/>
      <c r="S396" s="389"/>
      <c r="T396" s="389"/>
      <c r="U396" s="389"/>
      <c r="V396" s="390"/>
    </row>
    <row r="397" spans="1:22">
      <c r="E397" t="s">
        <v>138</v>
      </c>
      <c r="F397" t="s">
        <v>133</v>
      </c>
      <c r="O397" s="53"/>
      <c r="Q397" s="388"/>
      <c r="R397" s="389"/>
      <c r="S397" s="389"/>
      <c r="T397" s="389"/>
      <c r="U397" s="389"/>
      <c r="V397" s="390"/>
    </row>
    <row r="398" spans="1:22">
      <c r="F398" t="s">
        <v>133</v>
      </c>
      <c r="G398" s="55" t="s">
        <v>136</v>
      </c>
      <c r="O398" s="7"/>
      <c r="Q398" s="388"/>
      <c r="R398" s="389"/>
      <c r="S398" s="389"/>
      <c r="T398" s="389"/>
      <c r="U398" s="389"/>
      <c r="V398" s="390"/>
    </row>
    <row r="399" spans="1:22">
      <c r="E399" t="s">
        <v>138</v>
      </c>
      <c r="F399" t="s">
        <v>133</v>
      </c>
      <c r="O399" s="53"/>
      <c r="Q399" s="388"/>
      <c r="R399" s="389"/>
      <c r="S399" s="389"/>
      <c r="T399" s="389"/>
      <c r="U399" s="389"/>
      <c r="V399" s="390"/>
    </row>
    <row r="400" spans="1:22">
      <c r="F400" t="s">
        <v>133</v>
      </c>
      <c r="G400" s="55" t="s">
        <v>136</v>
      </c>
      <c r="O400" s="7"/>
      <c r="Q400" s="388"/>
      <c r="R400" s="389"/>
      <c r="S400" s="389"/>
      <c r="T400" s="389"/>
      <c r="U400" s="389"/>
      <c r="V400" s="390"/>
    </row>
    <row r="401" spans="5:22">
      <c r="E401" t="s">
        <v>138</v>
      </c>
      <c r="F401" t="s">
        <v>133</v>
      </c>
      <c r="M401" s="60"/>
      <c r="O401" s="53"/>
      <c r="Q401" s="388"/>
      <c r="R401" s="389"/>
      <c r="S401" s="389"/>
      <c r="T401" s="389"/>
      <c r="U401" s="389"/>
      <c r="V401" s="390"/>
    </row>
    <row r="402" spans="5:22">
      <c r="F402" t="s">
        <v>133</v>
      </c>
      <c r="G402" s="55" t="s">
        <v>136</v>
      </c>
      <c r="O402" s="7"/>
      <c r="Q402" s="388"/>
      <c r="R402" s="389"/>
      <c r="S402" s="389"/>
      <c r="T402" s="389"/>
      <c r="U402" s="389"/>
      <c r="V402" s="390"/>
    </row>
    <row r="403" spans="5:22">
      <c r="E403" t="s">
        <v>138</v>
      </c>
      <c r="F403" t="s">
        <v>133</v>
      </c>
      <c r="O403" s="53"/>
      <c r="P403" t="s">
        <v>128</v>
      </c>
      <c r="Q403" s="388"/>
      <c r="R403" s="389"/>
      <c r="S403" s="389"/>
      <c r="T403" s="389"/>
      <c r="U403" s="389"/>
      <c r="V403" s="390"/>
    </row>
    <row r="404" spans="5:22">
      <c r="F404" t="s">
        <v>133</v>
      </c>
      <c r="G404" s="55" t="s">
        <v>136</v>
      </c>
      <c r="O404" s="7"/>
      <c r="Q404" s="388"/>
      <c r="R404" s="389"/>
      <c r="S404" s="389"/>
      <c r="T404" s="389"/>
      <c r="U404" s="389"/>
      <c r="V404" s="390"/>
    </row>
    <row r="405" spans="5:22">
      <c r="E405" t="s">
        <v>138</v>
      </c>
      <c r="F405" t="s">
        <v>133</v>
      </c>
      <c r="O405" s="53"/>
      <c r="Q405" s="388"/>
      <c r="R405" s="389"/>
      <c r="S405" s="389"/>
      <c r="T405" s="389"/>
      <c r="U405" s="389"/>
      <c r="V405" s="390"/>
    </row>
    <row r="406" spans="5:22">
      <c r="F406" t="s">
        <v>133</v>
      </c>
      <c r="G406" s="55" t="s">
        <v>136</v>
      </c>
      <c r="O406" s="7"/>
      <c r="Q406" s="388"/>
      <c r="R406" s="389"/>
      <c r="S406" s="389"/>
      <c r="T406" s="389"/>
      <c r="U406" s="389"/>
      <c r="V406" s="390"/>
    </row>
    <row r="407" spans="5:22">
      <c r="E407" t="s">
        <v>138</v>
      </c>
      <c r="F407" t="s">
        <v>133</v>
      </c>
      <c r="O407" s="53"/>
      <c r="Q407" s="388"/>
      <c r="R407" s="389"/>
      <c r="S407" s="389"/>
      <c r="T407" s="389"/>
      <c r="U407" s="389"/>
      <c r="V407" s="390"/>
    </row>
    <row r="408" spans="5:22">
      <c r="F408" t="s">
        <v>133</v>
      </c>
      <c r="G408" s="55" t="s">
        <v>136</v>
      </c>
      <c r="O408" s="54"/>
      <c r="Q408" s="388"/>
      <c r="R408" s="389"/>
      <c r="S408" s="389"/>
      <c r="T408" s="389"/>
      <c r="U408" s="389"/>
      <c r="V408" s="390"/>
    </row>
    <row r="409" spans="5:22">
      <c r="E409" t="s">
        <v>138</v>
      </c>
      <c r="F409" t="s">
        <v>133</v>
      </c>
      <c r="O409" s="53"/>
      <c r="Q409" s="388"/>
      <c r="R409" s="389"/>
      <c r="S409" s="389"/>
      <c r="T409" s="389"/>
      <c r="U409" s="389"/>
      <c r="V409" s="390"/>
    </row>
    <row r="410" spans="5:22">
      <c r="F410" t="s">
        <v>133</v>
      </c>
      <c r="G410" s="55" t="s">
        <v>136</v>
      </c>
      <c r="O410" s="54"/>
      <c r="Q410" s="388"/>
      <c r="R410" s="389"/>
      <c r="S410" s="389"/>
      <c r="T410" s="389"/>
      <c r="U410" s="389"/>
      <c r="V410" s="390"/>
    </row>
    <row r="411" spans="5:22">
      <c r="E411" t="s">
        <v>138</v>
      </c>
      <c r="F411" t="s">
        <v>133</v>
      </c>
      <c r="O411" s="53"/>
      <c r="Q411" s="388"/>
      <c r="R411" s="389"/>
      <c r="S411" s="389"/>
      <c r="T411" s="389"/>
      <c r="U411" s="389"/>
      <c r="V411" s="390"/>
    </row>
    <row r="412" spans="5:22">
      <c r="F412" t="s">
        <v>133</v>
      </c>
      <c r="G412" s="55" t="s">
        <v>136</v>
      </c>
      <c r="O412" s="7"/>
      <c r="Q412" s="388"/>
      <c r="R412" s="389"/>
      <c r="S412" s="389"/>
      <c r="T412" s="389"/>
      <c r="U412" s="389"/>
      <c r="V412" s="390"/>
    </row>
    <row r="413" spans="5:22">
      <c r="E413" t="s">
        <v>138</v>
      </c>
      <c r="F413" t="s">
        <v>133</v>
      </c>
      <c r="O413" s="53"/>
      <c r="Q413" s="388"/>
      <c r="R413" s="389"/>
      <c r="S413" s="389"/>
      <c r="T413" s="389"/>
      <c r="U413" s="389"/>
      <c r="V413" s="390"/>
    </row>
    <row r="414" spans="5:22">
      <c r="F414" t="s">
        <v>133</v>
      </c>
      <c r="G414" s="55" t="s">
        <v>136</v>
      </c>
      <c r="O414" s="7"/>
      <c r="Q414" s="388"/>
      <c r="R414" s="389"/>
      <c r="S414" s="389"/>
      <c r="T414" s="389"/>
      <c r="U414" s="389"/>
      <c r="V414" s="390"/>
    </row>
    <row r="415" spans="5:22">
      <c r="E415" t="s">
        <v>138</v>
      </c>
      <c r="F415" t="s">
        <v>133</v>
      </c>
      <c r="O415" s="53"/>
      <c r="Q415" s="388"/>
      <c r="R415" s="389"/>
      <c r="S415" s="389"/>
      <c r="T415" s="389"/>
      <c r="U415" s="389"/>
      <c r="V415" s="390"/>
    </row>
    <row r="416" spans="5:22">
      <c r="F416" t="s">
        <v>133</v>
      </c>
      <c r="G416" s="55" t="s">
        <v>136</v>
      </c>
      <c r="O416" s="7"/>
      <c r="Q416" s="388"/>
      <c r="R416" s="389"/>
      <c r="S416" s="389"/>
      <c r="T416" s="389"/>
      <c r="U416" s="389"/>
      <c r="V416" s="390"/>
    </row>
    <row r="417" spans="1:22">
      <c r="E417" t="s">
        <v>138</v>
      </c>
      <c r="F417" t="s">
        <v>133</v>
      </c>
      <c r="O417" s="53"/>
      <c r="Q417" s="388"/>
      <c r="R417" s="389"/>
      <c r="S417" s="389"/>
      <c r="T417" s="389"/>
      <c r="U417" s="389"/>
      <c r="V417" s="390"/>
    </row>
    <row r="418" spans="1:22">
      <c r="F418" t="s">
        <v>133</v>
      </c>
      <c r="G418" s="55" t="s">
        <v>136</v>
      </c>
      <c r="O418" s="7"/>
      <c r="Q418" s="388"/>
      <c r="R418" s="389"/>
      <c r="S418" s="389"/>
      <c r="T418" s="389"/>
      <c r="U418" s="389"/>
      <c r="V418" s="390"/>
    </row>
    <row r="419" spans="1:22">
      <c r="E419" t="s">
        <v>138</v>
      </c>
      <c r="F419" t="s">
        <v>133</v>
      </c>
      <c r="O419" s="53"/>
      <c r="Q419" s="388"/>
      <c r="R419" s="389"/>
      <c r="S419" s="389"/>
      <c r="T419" s="389"/>
      <c r="U419" s="389"/>
      <c r="V419" s="390"/>
    </row>
    <row r="420" spans="1:22">
      <c r="F420" t="s">
        <v>133</v>
      </c>
      <c r="G420" s="55" t="s">
        <v>136</v>
      </c>
      <c r="O420" s="7"/>
      <c r="Q420" s="391"/>
      <c r="R420" s="392"/>
      <c r="S420" s="392"/>
      <c r="T420" s="392"/>
      <c r="U420" s="392"/>
      <c r="V420" s="393"/>
    </row>
    <row r="423" spans="1:22">
      <c r="A423" t="s">
        <v>173</v>
      </c>
      <c r="C423" t="s">
        <v>135</v>
      </c>
      <c r="D423" t="s">
        <v>146</v>
      </c>
      <c r="E423" t="s">
        <v>147</v>
      </c>
      <c r="F423" t="s">
        <v>145</v>
      </c>
      <c r="M423" s="61" t="str">
        <f>A423</f>
        <v>Formel 14</v>
      </c>
      <c r="Q423" t="s">
        <v>152</v>
      </c>
    </row>
    <row r="424" spans="1:22">
      <c r="E424" t="s">
        <v>138</v>
      </c>
      <c r="F424" t="s">
        <v>126</v>
      </c>
      <c r="O424" s="62"/>
      <c r="P424" s="20"/>
      <c r="Q424" s="385"/>
      <c r="R424" s="386"/>
      <c r="S424" s="386"/>
      <c r="T424" s="386"/>
      <c r="U424" s="386"/>
      <c r="V424" s="387"/>
    </row>
    <row r="425" spans="1:22">
      <c r="F425" t="s">
        <v>133</v>
      </c>
      <c r="G425" s="55" t="s">
        <v>136</v>
      </c>
      <c r="H425" s="55"/>
      <c r="I425" s="55"/>
      <c r="J425" s="55"/>
      <c r="K425" s="55"/>
      <c r="L425" s="55"/>
      <c r="M425" s="59"/>
      <c r="N425" s="58"/>
      <c r="O425" s="58"/>
      <c r="P425" s="58"/>
      <c r="Q425" s="388"/>
      <c r="R425" s="389"/>
      <c r="S425" s="389"/>
      <c r="T425" s="389"/>
      <c r="U425" s="389"/>
      <c r="V425" s="390"/>
    </row>
    <row r="426" spans="1:22">
      <c r="D426" t="s">
        <v>148</v>
      </c>
      <c r="E426" t="s">
        <v>138</v>
      </c>
      <c r="F426" t="s">
        <v>126</v>
      </c>
      <c r="O426" s="56"/>
      <c r="Q426" s="388"/>
      <c r="R426" s="389"/>
      <c r="S426" s="389"/>
      <c r="T426" s="389"/>
      <c r="U426" s="389"/>
      <c r="V426" s="390"/>
    </row>
    <row r="427" spans="1:22">
      <c r="F427" t="s">
        <v>133</v>
      </c>
      <c r="G427" s="55" t="s">
        <v>136</v>
      </c>
      <c r="O427" s="7"/>
      <c r="Q427" s="388"/>
      <c r="R427" s="389"/>
      <c r="S427" s="389"/>
      <c r="T427" s="389"/>
      <c r="U427" s="389"/>
      <c r="V427" s="390"/>
    </row>
    <row r="428" spans="1:22">
      <c r="E428" t="s">
        <v>138</v>
      </c>
      <c r="F428" t="s">
        <v>133</v>
      </c>
      <c r="O428" s="53"/>
      <c r="Q428" s="388"/>
      <c r="R428" s="389"/>
      <c r="S428" s="389"/>
      <c r="T428" s="389"/>
      <c r="U428" s="389"/>
      <c r="V428" s="390"/>
    </row>
    <row r="429" spans="1:22">
      <c r="F429" t="s">
        <v>133</v>
      </c>
      <c r="G429" s="55" t="s">
        <v>136</v>
      </c>
      <c r="O429" s="7"/>
      <c r="Q429" s="388"/>
      <c r="R429" s="389"/>
      <c r="S429" s="389"/>
      <c r="T429" s="389"/>
      <c r="U429" s="389"/>
      <c r="V429" s="390"/>
    </row>
    <row r="430" spans="1:22">
      <c r="E430" t="s">
        <v>138</v>
      </c>
      <c r="F430" t="s">
        <v>133</v>
      </c>
      <c r="O430" s="53"/>
      <c r="Q430" s="388"/>
      <c r="R430" s="389"/>
      <c r="S430" s="389"/>
      <c r="T430" s="389"/>
      <c r="U430" s="389"/>
      <c r="V430" s="390"/>
    </row>
    <row r="431" spans="1:22">
      <c r="F431" t="s">
        <v>133</v>
      </c>
      <c r="G431" s="55" t="s">
        <v>136</v>
      </c>
      <c r="O431" s="7"/>
      <c r="Q431" s="388"/>
      <c r="R431" s="389"/>
      <c r="S431" s="389"/>
      <c r="T431" s="389"/>
      <c r="U431" s="389"/>
      <c r="V431" s="390"/>
    </row>
    <row r="432" spans="1:22">
      <c r="E432" t="s">
        <v>138</v>
      </c>
      <c r="F432" t="s">
        <v>133</v>
      </c>
      <c r="M432" s="60"/>
      <c r="O432" s="53"/>
      <c r="Q432" s="388"/>
      <c r="R432" s="389"/>
      <c r="S432" s="389"/>
      <c r="T432" s="389"/>
      <c r="U432" s="389"/>
      <c r="V432" s="390"/>
    </row>
    <row r="433" spans="5:22">
      <c r="F433" t="s">
        <v>133</v>
      </c>
      <c r="G433" s="55" t="s">
        <v>136</v>
      </c>
      <c r="O433" s="7"/>
      <c r="Q433" s="388"/>
      <c r="R433" s="389"/>
      <c r="S433" s="389"/>
      <c r="T433" s="389"/>
      <c r="U433" s="389"/>
      <c r="V433" s="390"/>
    </row>
    <row r="434" spans="5:22">
      <c r="E434" t="s">
        <v>138</v>
      </c>
      <c r="F434" t="s">
        <v>133</v>
      </c>
      <c r="O434" s="53"/>
      <c r="P434" t="s">
        <v>128</v>
      </c>
      <c r="Q434" s="388"/>
      <c r="R434" s="389"/>
      <c r="S434" s="389"/>
      <c r="T434" s="389"/>
      <c r="U434" s="389"/>
      <c r="V434" s="390"/>
    </row>
    <row r="435" spans="5:22">
      <c r="F435" t="s">
        <v>133</v>
      </c>
      <c r="G435" s="55" t="s">
        <v>136</v>
      </c>
      <c r="O435" s="7"/>
      <c r="Q435" s="388"/>
      <c r="R435" s="389"/>
      <c r="S435" s="389"/>
      <c r="T435" s="389"/>
      <c r="U435" s="389"/>
      <c r="V435" s="390"/>
    </row>
    <row r="436" spans="5:22">
      <c r="E436" t="s">
        <v>138</v>
      </c>
      <c r="F436" t="s">
        <v>133</v>
      </c>
      <c r="O436" s="53"/>
      <c r="Q436" s="388"/>
      <c r="R436" s="389"/>
      <c r="S436" s="389"/>
      <c r="T436" s="389"/>
      <c r="U436" s="389"/>
      <c r="V436" s="390"/>
    </row>
    <row r="437" spans="5:22">
      <c r="F437" t="s">
        <v>133</v>
      </c>
      <c r="G437" s="55" t="s">
        <v>136</v>
      </c>
      <c r="O437" s="7"/>
      <c r="Q437" s="388"/>
      <c r="R437" s="389"/>
      <c r="S437" s="389"/>
      <c r="T437" s="389"/>
      <c r="U437" s="389"/>
      <c r="V437" s="390"/>
    </row>
    <row r="438" spans="5:22">
      <c r="E438" t="s">
        <v>138</v>
      </c>
      <c r="F438" t="s">
        <v>133</v>
      </c>
      <c r="O438" s="53"/>
      <c r="Q438" s="388"/>
      <c r="R438" s="389"/>
      <c r="S438" s="389"/>
      <c r="T438" s="389"/>
      <c r="U438" s="389"/>
      <c r="V438" s="390"/>
    </row>
    <row r="439" spans="5:22">
      <c r="F439" t="s">
        <v>133</v>
      </c>
      <c r="G439" s="55" t="s">
        <v>136</v>
      </c>
      <c r="O439" s="54"/>
      <c r="Q439" s="388"/>
      <c r="R439" s="389"/>
      <c r="S439" s="389"/>
      <c r="T439" s="389"/>
      <c r="U439" s="389"/>
      <c r="V439" s="390"/>
    </row>
    <row r="440" spans="5:22">
      <c r="E440" t="s">
        <v>138</v>
      </c>
      <c r="F440" t="s">
        <v>133</v>
      </c>
      <c r="O440" s="53"/>
      <c r="Q440" s="388"/>
      <c r="R440" s="389"/>
      <c r="S440" s="389"/>
      <c r="T440" s="389"/>
      <c r="U440" s="389"/>
      <c r="V440" s="390"/>
    </row>
    <row r="441" spans="5:22">
      <c r="F441" t="s">
        <v>133</v>
      </c>
      <c r="G441" s="55" t="s">
        <v>136</v>
      </c>
      <c r="O441" s="54"/>
      <c r="Q441" s="388"/>
      <c r="R441" s="389"/>
      <c r="S441" s="389"/>
      <c r="T441" s="389"/>
      <c r="U441" s="389"/>
      <c r="V441" s="390"/>
    </row>
    <row r="442" spans="5:22">
      <c r="E442" t="s">
        <v>138</v>
      </c>
      <c r="F442" t="s">
        <v>133</v>
      </c>
      <c r="O442" s="53"/>
      <c r="Q442" s="388"/>
      <c r="R442" s="389"/>
      <c r="S442" s="389"/>
      <c r="T442" s="389"/>
      <c r="U442" s="389"/>
      <c r="V442" s="390"/>
    </row>
    <row r="443" spans="5:22">
      <c r="F443" t="s">
        <v>133</v>
      </c>
      <c r="G443" s="55" t="s">
        <v>136</v>
      </c>
      <c r="O443" s="7"/>
      <c r="Q443" s="388"/>
      <c r="R443" s="389"/>
      <c r="S443" s="389"/>
      <c r="T443" s="389"/>
      <c r="U443" s="389"/>
      <c r="V443" s="390"/>
    </row>
    <row r="444" spans="5:22">
      <c r="E444" t="s">
        <v>138</v>
      </c>
      <c r="F444" t="s">
        <v>133</v>
      </c>
      <c r="O444" s="53"/>
      <c r="Q444" s="388"/>
      <c r="R444" s="389"/>
      <c r="S444" s="389"/>
      <c r="T444" s="389"/>
      <c r="U444" s="389"/>
      <c r="V444" s="390"/>
    </row>
    <row r="445" spans="5:22">
      <c r="F445" t="s">
        <v>133</v>
      </c>
      <c r="G445" s="55" t="s">
        <v>136</v>
      </c>
      <c r="O445" s="7"/>
      <c r="Q445" s="388"/>
      <c r="R445" s="389"/>
      <c r="S445" s="389"/>
      <c r="T445" s="389"/>
      <c r="U445" s="389"/>
      <c r="V445" s="390"/>
    </row>
    <row r="446" spans="5:22">
      <c r="E446" t="s">
        <v>138</v>
      </c>
      <c r="F446" t="s">
        <v>133</v>
      </c>
      <c r="O446" s="53"/>
      <c r="Q446" s="388"/>
      <c r="R446" s="389"/>
      <c r="S446" s="389"/>
      <c r="T446" s="389"/>
      <c r="U446" s="389"/>
      <c r="V446" s="390"/>
    </row>
    <row r="447" spans="5:22">
      <c r="F447" t="s">
        <v>133</v>
      </c>
      <c r="G447" s="55" t="s">
        <v>136</v>
      </c>
      <c r="O447" s="7"/>
      <c r="Q447" s="388"/>
      <c r="R447" s="389"/>
      <c r="S447" s="389"/>
      <c r="T447" s="389"/>
      <c r="U447" s="389"/>
      <c r="V447" s="390"/>
    </row>
    <row r="448" spans="5:22">
      <c r="E448" t="s">
        <v>138</v>
      </c>
      <c r="F448" t="s">
        <v>133</v>
      </c>
      <c r="O448" s="53"/>
      <c r="Q448" s="388"/>
      <c r="R448" s="389"/>
      <c r="S448" s="389"/>
      <c r="T448" s="389"/>
      <c r="U448" s="389"/>
      <c r="V448" s="390"/>
    </row>
    <row r="449" spans="1:22">
      <c r="F449" t="s">
        <v>133</v>
      </c>
      <c r="G449" s="55" t="s">
        <v>136</v>
      </c>
      <c r="O449" s="7"/>
      <c r="Q449" s="388"/>
      <c r="R449" s="389"/>
      <c r="S449" s="389"/>
      <c r="T449" s="389"/>
      <c r="U449" s="389"/>
      <c r="V449" s="390"/>
    </row>
    <row r="450" spans="1:22">
      <c r="E450" t="s">
        <v>138</v>
      </c>
      <c r="F450" t="s">
        <v>133</v>
      </c>
      <c r="O450" s="53"/>
      <c r="Q450" s="388"/>
      <c r="R450" s="389"/>
      <c r="S450" s="389"/>
      <c r="T450" s="389"/>
      <c r="U450" s="389"/>
      <c r="V450" s="390"/>
    </row>
    <row r="451" spans="1:22">
      <c r="F451" t="s">
        <v>133</v>
      </c>
      <c r="G451" s="55" t="s">
        <v>136</v>
      </c>
      <c r="O451" s="7"/>
      <c r="Q451" s="391"/>
      <c r="R451" s="392"/>
      <c r="S451" s="392"/>
      <c r="T451" s="392"/>
      <c r="U451" s="392"/>
      <c r="V451" s="393"/>
    </row>
    <row r="454" spans="1:22">
      <c r="A454" t="s">
        <v>172</v>
      </c>
      <c r="C454" t="s">
        <v>135</v>
      </c>
      <c r="D454" t="s">
        <v>146</v>
      </c>
      <c r="E454" t="s">
        <v>147</v>
      </c>
      <c r="F454" t="s">
        <v>145</v>
      </c>
      <c r="M454" s="61" t="str">
        <f>A454</f>
        <v>Formel 15</v>
      </c>
      <c r="Q454" t="s">
        <v>152</v>
      </c>
    </row>
    <row r="455" spans="1:22">
      <c r="E455" t="s">
        <v>138</v>
      </c>
      <c r="F455" t="s">
        <v>126</v>
      </c>
      <c r="O455" s="62"/>
      <c r="P455" s="20"/>
      <c r="Q455" s="385"/>
      <c r="R455" s="386"/>
      <c r="S455" s="386"/>
      <c r="T455" s="386"/>
      <c r="U455" s="386"/>
      <c r="V455" s="387"/>
    </row>
    <row r="456" spans="1:22">
      <c r="F456" t="s">
        <v>133</v>
      </c>
      <c r="G456" s="55" t="s">
        <v>136</v>
      </c>
      <c r="H456" s="55"/>
      <c r="I456" s="55"/>
      <c r="J456" s="55"/>
      <c r="K456" s="55"/>
      <c r="L456" s="55"/>
      <c r="M456" s="59"/>
      <c r="N456" s="58"/>
      <c r="O456" s="58"/>
      <c r="P456" s="58"/>
      <c r="Q456" s="388"/>
      <c r="R456" s="389"/>
      <c r="S456" s="389"/>
      <c r="T456" s="389"/>
      <c r="U456" s="389"/>
      <c r="V456" s="390"/>
    </row>
    <row r="457" spans="1:22">
      <c r="D457" t="s">
        <v>148</v>
      </c>
      <c r="E457" t="s">
        <v>138</v>
      </c>
      <c r="F457" t="s">
        <v>126</v>
      </c>
      <c r="O457" s="56"/>
      <c r="Q457" s="388"/>
      <c r="R457" s="389"/>
      <c r="S457" s="389"/>
      <c r="T457" s="389"/>
      <c r="U457" s="389"/>
      <c r="V457" s="390"/>
    </row>
    <row r="458" spans="1:22">
      <c r="F458" t="s">
        <v>133</v>
      </c>
      <c r="G458" s="55" t="s">
        <v>136</v>
      </c>
      <c r="O458" s="7"/>
      <c r="Q458" s="388"/>
      <c r="R458" s="389"/>
      <c r="S458" s="389"/>
      <c r="T458" s="389"/>
      <c r="U458" s="389"/>
      <c r="V458" s="390"/>
    </row>
    <row r="459" spans="1:22">
      <c r="E459" t="s">
        <v>138</v>
      </c>
      <c r="F459" t="s">
        <v>133</v>
      </c>
      <c r="O459" s="53"/>
      <c r="Q459" s="388"/>
      <c r="R459" s="389"/>
      <c r="S459" s="389"/>
      <c r="T459" s="389"/>
      <c r="U459" s="389"/>
      <c r="V459" s="390"/>
    </row>
    <row r="460" spans="1:22">
      <c r="F460" t="s">
        <v>133</v>
      </c>
      <c r="G460" s="55" t="s">
        <v>136</v>
      </c>
      <c r="O460" s="7"/>
      <c r="Q460" s="388"/>
      <c r="R460" s="389"/>
      <c r="S460" s="389"/>
      <c r="T460" s="389"/>
      <c r="U460" s="389"/>
      <c r="V460" s="390"/>
    </row>
    <row r="461" spans="1:22">
      <c r="E461" t="s">
        <v>138</v>
      </c>
      <c r="F461" t="s">
        <v>133</v>
      </c>
      <c r="O461" s="53"/>
      <c r="Q461" s="388"/>
      <c r="R461" s="389"/>
      <c r="S461" s="389"/>
      <c r="T461" s="389"/>
      <c r="U461" s="389"/>
      <c r="V461" s="390"/>
    </row>
    <row r="462" spans="1:22">
      <c r="F462" t="s">
        <v>133</v>
      </c>
      <c r="G462" s="55" t="s">
        <v>136</v>
      </c>
      <c r="O462" s="7"/>
      <c r="Q462" s="388"/>
      <c r="R462" s="389"/>
      <c r="S462" s="389"/>
      <c r="T462" s="389"/>
      <c r="U462" s="389"/>
      <c r="V462" s="390"/>
    </row>
    <row r="463" spans="1:22">
      <c r="E463" t="s">
        <v>138</v>
      </c>
      <c r="F463" t="s">
        <v>133</v>
      </c>
      <c r="M463" s="60"/>
      <c r="O463" s="53"/>
      <c r="Q463" s="388"/>
      <c r="R463" s="389"/>
      <c r="S463" s="389"/>
      <c r="T463" s="389"/>
      <c r="U463" s="389"/>
      <c r="V463" s="390"/>
    </row>
    <row r="464" spans="1:22">
      <c r="F464" t="s">
        <v>133</v>
      </c>
      <c r="G464" s="55" t="s">
        <v>136</v>
      </c>
      <c r="O464" s="7"/>
      <c r="Q464" s="388"/>
      <c r="R464" s="389"/>
      <c r="S464" s="389"/>
      <c r="T464" s="389"/>
      <c r="U464" s="389"/>
      <c r="V464" s="390"/>
    </row>
    <row r="465" spans="5:22">
      <c r="E465" t="s">
        <v>138</v>
      </c>
      <c r="F465" t="s">
        <v>133</v>
      </c>
      <c r="O465" s="53"/>
      <c r="P465" t="s">
        <v>128</v>
      </c>
      <c r="Q465" s="388"/>
      <c r="R465" s="389"/>
      <c r="S465" s="389"/>
      <c r="T465" s="389"/>
      <c r="U465" s="389"/>
      <c r="V465" s="390"/>
    </row>
    <row r="466" spans="5:22">
      <c r="F466" t="s">
        <v>133</v>
      </c>
      <c r="G466" s="55" t="s">
        <v>136</v>
      </c>
      <c r="O466" s="7"/>
      <c r="Q466" s="388"/>
      <c r="R466" s="389"/>
      <c r="S466" s="389"/>
      <c r="T466" s="389"/>
      <c r="U466" s="389"/>
      <c r="V466" s="390"/>
    </row>
    <row r="467" spans="5:22">
      <c r="E467" t="s">
        <v>138</v>
      </c>
      <c r="F467" t="s">
        <v>133</v>
      </c>
      <c r="O467" s="53"/>
      <c r="Q467" s="388"/>
      <c r="R467" s="389"/>
      <c r="S467" s="389"/>
      <c r="T467" s="389"/>
      <c r="U467" s="389"/>
      <c r="V467" s="390"/>
    </row>
    <row r="468" spans="5:22">
      <c r="F468" t="s">
        <v>133</v>
      </c>
      <c r="G468" s="55" t="s">
        <v>136</v>
      </c>
      <c r="O468" s="7"/>
      <c r="Q468" s="388"/>
      <c r="R468" s="389"/>
      <c r="S468" s="389"/>
      <c r="T468" s="389"/>
      <c r="U468" s="389"/>
      <c r="V468" s="390"/>
    </row>
    <row r="469" spans="5:22">
      <c r="E469" t="s">
        <v>138</v>
      </c>
      <c r="F469" t="s">
        <v>133</v>
      </c>
      <c r="O469" s="53"/>
      <c r="Q469" s="388"/>
      <c r="R469" s="389"/>
      <c r="S469" s="389"/>
      <c r="T469" s="389"/>
      <c r="U469" s="389"/>
      <c r="V469" s="390"/>
    </row>
    <row r="470" spans="5:22">
      <c r="F470" t="s">
        <v>133</v>
      </c>
      <c r="G470" s="55" t="s">
        <v>136</v>
      </c>
      <c r="O470" s="54"/>
      <c r="Q470" s="388"/>
      <c r="R470" s="389"/>
      <c r="S470" s="389"/>
      <c r="T470" s="389"/>
      <c r="U470" s="389"/>
      <c r="V470" s="390"/>
    </row>
    <row r="471" spans="5:22">
      <c r="E471" t="s">
        <v>138</v>
      </c>
      <c r="F471" t="s">
        <v>133</v>
      </c>
      <c r="O471" s="53"/>
      <c r="Q471" s="388"/>
      <c r="R471" s="389"/>
      <c r="S471" s="389"/>
      <c r="T471" s="389"/>
      <c r="U471" s="389"/>
      <c r="V471" s="390"/>
    </row>
    <row r="472" spans="5:22">
      <c r="F472" t="s">
        <v>133</v>
      </c>
      <c r="G472" s="55" t="s">
        <v>136</v>
      </c>
      <c r="O472" s="54"/>
      <c r="Q472" s="388"/>
      <c r="R472" s="389"/>
      <c r="S472" s="389"/>
      <c r="T472" s="389"/>
      <c r="U472" s="389"/>
      <c r="V472" s="390"/>
    </row>
    <row r="473" spans="5:22">
      <c r="E473" t="s">
        <v>138</v>
      </c>
      <c r="F473" t="s">
        <v>133</v>
      </c>
      <c r="O473" s="53"/>
      <c r="Q473" s="388"/>
      <c r="R473" s="389"/>
      <c r="S473" s="389"/>
      <c r="T473" s="389"/>
      <c r="U473" s="389"/>
      <c r="V473" s="390"/>
    </row>
    <row r="474" spans="5:22">
      <c r="F474" t="s">
        <v>133</v>
      </c>
      <c r="G474" s="55" t="s">
        <v>136</v>
      </c>
      <c r="O474" s="7"/>
      <c r="Q474" s="388"/>
      <c r="R474" s="389"/>
      <c r="S474" s="389"/>
      <c r="T474" s="389"/>
      <c r="U474" s="389"/>
      <c r="V474" s="390"/>
    </row>
    <row r="475" spans="5:22">
      <c r="E475" t="s">
        <v>138</v>
      </c>
      <c r="F475" t="s">
        <v>133</v>
      </c>
      <c r="O475" s="53"/>
      <c r="Q475" s="388"/>
      <c r="R475" s="389"/>
      <c r="S475" s="389"/>
      <c r="T475" s="389"/>
      <c r="U475" s="389"/>
      <c r="V475" s="390"/>
    </row>
    <row r="476" spans="5:22">
      <c r="F476" t="s">
        <v>133</v>
      </c>
      <c r="G476" s="55" t="s">
        <v>136</v>
      </c>
      <c r="O476" s="7"/>
      <c r="Q476" s="388"/>
      <c r="R476" s="389"/>
      <c r="S476" s="389"/>
      <c r="T476" s="389"/>
      <c r="U476" s="389"/>
      <c r="V476" s="390"/>
    </row>
    <row r="477" spans="5:22">
      <c r="E477" t="s">
        <v>138</v>
      </c>
      <c r="F477" t="s">
        <v>133</v>
      </c>
      <c r="O477" s="53"/>
      <c r="Q477" s="388"/>
      <c r="R477" s="389"/>
      <c r="S477" s="389"/>
      <c r="T477" s="389"/>
      <c r="U477" s="389"/>
      <c r="V477" s="390"/>
    </row>
    <row r="478" spans="5:22">
      <c r="F478" t="s">
        <v>133</v>
      </c>
      <c r="G478" s="55" t="s">
        <v>136</v>
      </c>
      <c r="O478" s="7"/>
      <c r="Q478" s="388"/>
      <c r="R478" s="389"/>
      <c r="S478" s="389"/>
      <c r="T478" s="389"/>
      <c r="U478" s="389"/>
      <c r="V478" s="390"/>
    </row>
    <row r="479" spans="5:22">
      <c r="E479" t="s">
        <v>138</v>
      </c>
      <c r="F479" t="s">
        <v>133</v>
      </c>
      <c r="O479" s="53"/>
      <c r="Q479" s="388"/>
      <c r="R479" s="389"/>
      <c r="S479" s="389"/>
      <c r="T479" s="389"/>
      <c r="U479" s="389"/>
      <c r="V479" s="390"/>
    </row>
    <row r="480" spans="5:22">
      <c r="F480" t="s">
        <v>133</v>
      </c>
      <c r="G480" s="55" t="s">
        <v>136</v>
      </c>
      <c r="O480" s="7"/>
      <c r="Q480" s="388"/>
      <c r="R480" s="389"/>
      <c r="S480" s="389"/>
      <c r="T480" s="389"/>
      <c r="U480" s="389"/>
      <c r="V480" s="390"/>
    </row>
    <row r="481" spans="5:22">
      <c r="E481" t="s">
        <v>138</v>
      </c>
      <c r="F481" t="s">
        <v>133</v>
      </c>
      <c r="O481" s="53"/>
      <c r="Q481" s="388"/>
      <c r="R481" s="389"/>
      <c r="S481" s="389"/>
      <c r="T481" s="389"/>
      <c r="U481" s="389"/>
      <c r="V481" s="390"/>
    </row>
    <row r="482" spans="5:22">
      <c r="F482" t="s">
        <v>133</v>
      </c>
      <c r="G482" s="55" t="s">
        <v>136</v>
      </c>
      <c r="O482" s="7"/>
      <c r="Q482" s="391"/>
      <c r="R482" s="392"/>
      <c r="S482" s="392"/>
      <c r="T482" s="392"/>
      <c r="U482" s="392"/>
      <c r="V482" s="393"/>
    </row>
  </sheetData>
  <mergeCells count="15">
    <mergeCell ref="Q362:V389"/>
    <mergeCell ref="Q393:V420"/>
    <mergeCell ref="Q424:V451"/>
    <mergeCell ref="Q455:V482"/>
    <mergeCell ref="Q176:V203"/>
    <mergeCell ref="Q207:V234"/>
    <mergeCell ref="Q238:V265"/>
    <mergeCell ref="Q269:V296"/>
    <mergeCell ref="Q300:V327"/>
    <mergeCell ref="Q331:V358"/>
    <mergeCell ref="Q21:V48"/>
    <mergeCell ref="Q52:V79"/>
    <mergeCell ref="Q83:V110"/>
    <mergeCell ref="Q114:V141"/>
    <mergeCell ref="Q145:V172"/>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70" r:id="rId4" name="Button 6">
              <controlPr defaultSize="0" print="0" autoFill="0" autoLine="0" autoPict="0" macro="[0]!Berechnung_1">
                <anchor moveWithCells="1" sizeWithCells="1">
                  <from>
                    <xdr:col>0</xdr:col>
                    <xdr:colOff>0</xdr:colOff>
                    <xdr:row>2</xdr:row>
                    <xdr:rowOff>0</xdr:rowOff>
                  </from>
                  <to>
                    <xdr:col>0</xdr:col>
                    <xdr:colOff>209550</xdr:colOff>
                    <xdr:row>2</xdr:row>
                    <xdr:rowOff>171450</xdr:rowOff>
                  </to>
                </anchor>
              </controlPr>
            </control>
          </mc:Choice>
        </mc:AlternateContent>
        <mc:AlternateContent xmlns:mc="http://schemas.openxmlformats.org/markup-compatibility/2006">
          <mc:Choice Requires="x14">
            <control shapeId="36874" r:id="rId5" name="Button 10">
              <controlPr defaultSize="0" print="0" autoFill="0" autoLine="0" autoPict="0" macro="[0]!Berechnung_6">
                <anchor moveWithCells="1" sizeWithCells="1">
                  <from>
                    <xdr:col>14</xdr:col>
                    <xdr:colOff>333375</xdr:colOff>
                    <xdr:row>142</xdr:row>
                    <xdr:rowOff>171450</xdr:rowOff>
                  </from>
                  <to>
                    <xdr:col>14</xdr:col>
                    <xdr:colOff>495300</xdr:colOff>
                    <xdr:row>143</xdr:row>
                    <xdr:rowOff>171450</xdr:rowOff>
                  </to>
                </anchor>
              </controlPr>
            </control>
          </mc:Choice>
        </mc:AlternateContent>
        <mc:AlternateContent xmlns:mc="http://schemas.openxmlformats.org/markup-compatibility/2006">
          <mc:Choice Requires="x14">
            <control shapeId="36878" r:id="rId6" name="Button 14">
              <controlPr defaultSize="0" print="0" autoFill="0" autoLine="0" autoPict="0" macro="[0]!Berechnung_2">
                <anchor moveWithCells="1" sizeWithCells="1">
                  <from>
                    <xdr:col>0</xdr:col>
                    <xdr:colOff>0</xdr:colOff>
                    <xdr:row>3</xdr:row>
                    <xdr:rowOff>0</xdr:rowOff>
                  </from>
                  <to>
                    <xdr:col>0</xdr:col>
                    <xdr:colOff>209550</xdr:colOff>
                    <xdr:row>3</xdr:row>
                    <xdr:rowOff>171450</xdr:rowOff>
                  </to>
                </anchor>
              </controlPr>
            </control>
          </mc:Choice>
        </mc:AlternateContent>
        <mc:AlternateContent xmlns:mc="http://schemas.openxmlformats.org/markup-compatibility/2006">
          <mc:Choice Requires="x14">
            <control shapeId="36879" r:id="rId7" name="Button 15">
              <controlPr defaultSize="0" print="0" autoFill="0" autoLine="0" autoPict="0" macro="[0]!Berechnung_3">
                <anchor moveWithCells="1" sizeWithCells="1">
                  <from>
                    <xdr:col>0</xdr:col>
                    <xdr:colOff>0</xdr:colOff>
                    <xdr:row>4</xdr:row>
                    <xdr:rowOff>0</xdr:rowOff>
                  </from>
                  <to>
                    <xdr:col>0</xdr:col>
                    <xdr:colOff>209550</xdr:colOff>
                    <xdr:row>4</xdr:row>
                    <xdr:rowOff>171450</xdr:rowOff>
                  </to>
                </anchor>
              </controlPr>
            </control>
          </mc:Choice>
        </mc:AlternateContent>
        <mc:AlternateContent xmlns:mc="http://schemas.openxmlformats.org/markup-compatibility/2006">
          <mc:Choice Requires="x14">
            <control shapeId="36880" r:id="rId8" name="Button 16">
              <controlPr defaultSize="0" print="0" autoFill="0" autoLine="0" autoPict="0" macro="[0]!Berechnung_4">
                <anchor moveWithCells="1" sizeWithCells="1">
                  <from>
                    <xdr:col>0</xdr:col>
                    <xdr:colOff>0</xdr:colOff>
                    <xdr:row>5</xdr:row>
                    <xdr:rowOff>0</xdr:rowOff>
                  </from>
                  <to>
                    <xdr:col>0</xdr:col>
                    <xdr:colOff>209550</xdr:colOff>
                    <xdr:row>5</xdr:row>
                    <xdr:rowOff>171450</xdr:rowOff>
                  </to>
                </anchor>
              </controlPr>
            </control>
          </mc:Choice>
        </mc:AlternateContent>
        <mc:AlternateContent xmlns:mc="http://schemas.openxmlformats.org/markup-compatibility/2006">
          <mc:Choice Requires="x14">
            <control shapeId="36881" r:id="rId9" name="Button 17">
              <controlPr defaultSize="0" print="0" autoFill="0" autoLine="0" autoPict="0" macro="[0]!Berechnung_5">
                <anchor moveWithCells="1" sizeWithCells="1">
                  <from>
                    <xdr:col>0</xdr:col>
                    <xdr:colOff>0</xdr:colOff>
                    <xdr:row>6</xdr:row>
                    <xdr:rowOff>0</xdr:rowOff>
                  </from>
                  <to>
                    <xdr:col>0</xdr:col>
                    <xdr:colOff>209550</xdr:colOff>
                    <xdr:row>6</xdr:row>
                    <xdr:rowOff>171450</xdr:rowOff>
                  </to>
                </anchor>
              </controlPr>
            </control>
          </mc:Choice>
        </mc:AlternateContent>
        <mc:AlternateContent xmlns:mc="http://schemas.openxmlformats.org/markup-compatibility/2006">
          <mc:Choice Requires="x14">
            <control shapeId="36882" r:id="rId10" name="Button 18">
              <controlPr defaultSize="0" print="0" autoFill="0" autoLine="0" autoPict="0" macro="[0]!Berechnung_6">
                <anchor moveWithCells="1" sizeWithCells="1">
                  <from>
                    <xdr:col>0</xdr:col>
                    <xdr:colOff>0</xdr:colOff>
                    <xdr:row>7</xdr:row>
                    <xdr:rowOff>0</xdr:rowOff>
                  </from>
                  <to>
                    <xdr:col>0</xdr:col>
                    <xdr:colOff>209550</xdr:colOff>
                    <xdr:row>7</xdr:row>
                    <xdr:rowOff>171450</xdr:rowOff>
                  </to>
                </anchor>
              </controlPr>
            </control>
          </mc:Choice>
        </mc:AlternateContent>
        <mc:AlternateContent xmlns:mc="http://schemas.openxmlformats.org/markup-compatibility/2006">
          <mc:Choice Requires="x14">
            <control shapeId="36883" r:id="rId11" name="Button 19">
              <controlPr defaultSize="0" print="0" autoFill="0" autoLine="0" autoPict="0" macro="[0]!Berechnung_7">
                <anchor moveWithCells="1" sizeWithCells="1">
                  <from>
                    <xdr:col>0</xdr:col>
                    <xdr:colOff>0</xdr:colOff>
                    <xdr:row>8</xdr:row>
                    <xdr:rowOff>0</xdr:rowOff>
                  </from>
                  <to>
                    <xdr:col>0</xdr:col>
                    <xdr:colOff>209550</xdr:colOff>
                    <xdr:row>8</xdr:row>
                    <xdr:rowOff>171450</xdr:rowOff>
                  </to>
                </anchor>
              </controlPr>
            </control>
          </mc:Choice>
        </mc:AlternateContent>
        <mc:AlternateContent xmlns:mc="http://schemas.openxmlformats.org/markup-compatibility/2006">
          <mc:Choice Requires="x14">
            <control shapeId="36884" r:id="rId12" name="Button 20">
              <controlPr defaultSize="0" print="0" autoFill="0" autoLine="0" autoPict="0" macro="[0]!Berechnung_1">
                <anchor moveWithCells="1" sizeWithCells="1">
                  <from>
                    <xdr:col>0</xdr:col>
                    <xdr:colOff>0</xdr:colOff>
                    <xdr:row>9</xdr:row>
                    <xdr:rowOff>0</xdr:rowOff>
                  </from>
                  <to>
                    <xdr:col>0</xdr:col>
                    <xdr:colOff>209550</xdr:colOff>
                    <xdr:row>9</xdr:row>
                    <xdr:rowOff>171450</xdr:rowOff>
                  </to>
                </anchor>
              </controlPr>
            </control>
          </mc:Choice>
        </mc:AlternateContent>
        <mc:AlternateContent xmlns:mc="http://schemas.openxmlformats.org/markup-compatibility/2006">
          <mc:Choice Requires="x14">
            <control shapeId="36885" r:id="rId13" name="Button 21">
              <controlPr defaultSize="0" print="0" autoFill="0" autoLine="0" autoPict="0" macro="[0]!Berechnung_8">
                <anchor moveWithCells="1" sizeWithCells="1">
                  <from>
                    <xdr:col>0</xdr:col>
                    <xdr:colOff>0</xdr:colOff>
                    <xdr:row>9</xdr:row>
                    <xdr:rowOff>0</xdr:rowOff>
                  </from>
                  <to>
                    <xdr:col>0</xdr:col>
                    <xdr:colOff>209550</xdr:colOff>
                    <xdr:row>9</xdr:row>
                    <xdr:rowOff>171450</xdr:rowOff>
                  </to>
                </anchor>
              </controlPr>
            </control>
          </mc:Choice>
        </mc:AlternateContent>
        <mc:AlternateContent xmlns:mc="http://schemas.openxmlformats.org/markup-compatibility/2006">
          <mc:Choice Requires="x14">
            <control shapeId="36886" r:id="rId14" name="Button 22">
              <controlPr defaultSize="0" print="0" autoFill="0" autoLine="0" autoPict="0" macro="[0]!Berechnung_1">
                <anchor moveWithCells="1" sizeWithCells="1">
                  <from>
                    <xdr:col>0</xdr:col>
                    <xdr:colOff>0</xdr:colOff>
                    <xdr:row>10</xdr:row>
                    <xdr:rowOff>0</xdr:rowOff>
                  </from>
                  <to>
                    <xdr:col>0</xdr:col>
                    <xdr:colOff>209550</xdr:colOff>
                    <xdr:row>10</xdr:row>
                    <xdr:rowOff>171450</xdr:rowOff>
                  </to>
                </anchor>
              </controlPr>
            </control>
          </mc:Choice>
        </mc:AlternateContent>
        <mc:AlternateContent xmlns:mc="http://schemas.openxmlformats.org/markup-compatibility/2006">
          <mc:Choice Requires="x14">
            <control shapeId="36887" r:id="rId15" name="Button 23">
              <controlPr defaultSize="0" print="0" autoFill="0" autoLine="0" autoPict="0" macro="[0]!Berechnung_9">
                <anchor moveWithCells="1" sizeWithCells="1">
                  <from>
                    <xdr:col>0</xdr:col>
                    <xdr:colOff>0</xdr:colOff>
                    <xdr:row>10</xdr:row>
                    <xdr:rowOff>0</xdr:rowOff>
                  </from>
                  <to>
                    <xdr:col>0</xdr:col>
                    <xdr:colOff>209550</xdr:colOff>
                    <xdr:row>10</xdr:row>
                    <xdr:rowOff>171450</xdr:rowOff>
                  </to>
                </anchor>
              </controlPr>
            </control>
          </mc:Choice>
        </mc:AlternateContent>
        <mc:AlternateContent xmlns:mc="http://schemas.openxmlformats.org/markup-compatibility/2006">
          <mc:Choice Requires="x14">
            <control shapeId="36888" r:id="rId16" name="Button 24">
              <controlPr defaultSize="0" print="0" autoFill="0" autoLine="0" autoPict="0" macro="[0]!Berechnung_1">
                <anchor moveWithCells="1" sizeWithCells="1">
                  <from>
                    <xdr:col>0</xdr:col>
                    <xdr:colOff>0</xdr:colOff>
                    <xdr:row>11</xdr:row>
                    <xdr:rowOff>0</xdr:rowOff>
                  </from>
                  <to>
                    <xdr:col>0</xdr:col>
                    <xdr:colOff>209550</xdr:colOff>
                    <xdr:row>11</xdr:row>
                    <xdr:rowOff>171450</xdr:rowOff>
                  </to>
                </anchor>
              </controlPr>
            </control>
          </mc:Choice>
        </mc:AlternateContent>
        <mc:AlternateContent xmlns:mc="http://schemas.openxmlformats.org/markup-compatibility/2006">
          <mc:Choice Requires="x14">
            <control shapeId="36889" r:id="rId17" name="Button 25">
              <controlPr defaultSize="0" print="0" autoFill="0" autoLine="0" autoPict="0" macro="[0]!Berechnung_10">
                <anchor moveWithCells="1" sizeWithCells="1">
                  <from>
                    <xdr:col>0</xdr:col>
                    <xdr:colOff>0</xdr:colOff>
                    <xdr:row>11</xdr:row>
                    <xdr:rowOff>0</xdr:rowOff>
                  </from>
                  <to>
                    <xdr:col>0</xdr:col>
                    <xdr:colOff>209550</xdr:colOff>
                    <xdr:row>11</xdr:row>
                    <xdr:rowOff>171450</xdr:rowOff>
                  </to>
                </anchor>
              </controlPr>
            </control>
          </mc:Choice>
        </mc:AlternateContent>
        <mc:AlternateContent xmlns:mc="http://schemas.openxmlformats.org/markup-compatibility/2006">
          <mc:Choice Requires="x14">
            <control shapeId="36890" r:id="rId18" name="Button 26">
              <controlPr defaultSize="0" print="0" autoFill="0" autoLine="0" autoPict="0" macro="[0]!Berechnung_1">
                <anchor moveWithCells="1" sizeWithCells="1">
                  <from>
                    <xdr:col>0</xdr:col>
                    <xdr:colOff>0</xdr:colOff>
                    <xdr:row>12</xdr:row>
                    <xdr:rowOff>0</xdr:rowOff>
                  </from>
                  <to>
                    <xdr:col>0</xdr:col>
                    <xdr:colOff>209550</xdr:colOff>
                    <xdr:row>12</xdr:row>
                    <xdr:rowOff>171450</xdr:rowOff>
                  </to>
                </anchor>
              </controlPr>
            </control>
          </mc:Choice>
        </mc:AlternateContent>
        <mc:AlternateContent xmlns:mc="http://schemas.openxmlformats.org/markup-compatibility/2006">
          <mc:Choice Requires="x14">
            <control shapeId="36891" r:id="rId19" name="Button 27">
              <controlPr defaultSize="0" print="0" autoFill="0" autoLine="0" autoPict="0" macro="[0]!Berechnung_11">
                <anchor moveWithCells="1" sizeWithCells="1">
                  <from>
                    <xdr:col>0</xdr:col>
                    <xdr:colOff>0</xdr:colOff>
                    <xdr:row>12</xdr:row>
                    <xdr:rowOff>0</xdr:rowOff>
                  </from>
                  <to>
                    <xdr:col>0</xdr:col>
                    <xdr:colOff>209550</xdr:colOff>
                    <xdr:row>12</xdr:row>
                    <xdr:rowOff>171450</xdr:rowOff>
                  </to>
                </anchor>
              </controlPr>
            </control>
          </mc:Choice>
        </mc:AlternateContent>
        <mc:AlternateContent xmlns:mc="http://schemas.openxmlformats.org/markup-compatibility/2006">
          <mc:Choice Requires="x14">
            <control shapeId="36892" r:id="rId20" name="Button 28">
              <controlPr defaultSize="0" print="0" autoFill="0" autoLine="0" autoPict="0" macro="[0]!Berechnung_1">
                <anchor moveWithCells="1" sizeWithCells="1">
                  <from>
                    <xdr:col>0</xdr:col>
                    <xdr:colOff>0</xdr:colOff>
                    <xdr:row>13</xdr:row>
                    <xdr:rowOff>0</xdr:rowOff>
                  </from>
                  <to>
                    <xdr:col>0</xdr:col>
                    <xdr:colOff>209550</xdr:colOff>
                    <xdr:row>13</xdr:row>
                    <xdr:rowOff>171450</xdr:rowOff>
                  </to>
                </anchor>
              </controlPr>
            </control>
          </mc:Choice>
        </mc:AlternateContent>
        <mc:AlternateContent xmlns:mc="http://schemas.openxmlformats.org/markup-compatibility/2006">
          <mc:Choice Requires="x14">
            <control shapeId="36893" r:id="rId21" name="Button 29">
              <controlPr defaultSize="0" print="0" autoFill="0" autoLine="0" autoPict="0" macro="[0]!Berechnung_12">
                <anchor moveWithCells="1" sizeWithCells="1">
                  <from>
                    <xdr:col>0</xdr:col>
                    <xdr:colOff>0</xdr:colOff>
                    <xdr:row>13</xdr:row>
                    <xdr:rowOff>0</xdr:rowOff>
                  </from>
                  <to>
                    <xdr:col>0</xdr:col>
                    <xdr:colOff>209550</xdr:colOff>
                    <xdr:row>13</xdr:row>
                    <xdr:rowOff>171450</xdr:rowOff>
                  </to>
                </anchor>
              </controlPr>
            </control>
          </mc:Choice>
        </mc:AlternateContent>
        <mc:AlternateContent xmlns:mc="http://schemas.openxmlformats.org/markup-compatibility/2006">
          <mc:Choice Requires="x14">
            <control shapeId="36894" r:id="rId22" name="Button 30">
              <controlPr defaultSize="0" print="0" autoFill="0" autoLine="0" autoPict="0" macro="[0]!Berechnung_1">
                <anchor moveWithCells="1" sizeWithCells="1">
                  <from>
                    <xdr:col>0</xdr:col>
                    <xdr:colOff>0</xdr:colOff>
                    <xdr:row>14</xdr:row>
                    <xdr:rowOff>0</xdr:rowOff>
                  </from>
                  <to>
                    <xdr:col>0</xdr:col>
                    <xdr:colOff>209550</xdr:colOff>
                    <xdr:row>14</xdr:row>
                    <xdr:rowOff>171450</xdr:rowOff>
                  </to>
                </anchor>
              </controlPr>
            </control>
          </mc:Choice>
        </mc:AlternateContent>
        <mc:AlternateContent xmlns:mc="http://schemas.openxmlformats.org/markup-compatibility/2006">
          <mc:Choice Requires="x14">
            <control shapeId="36895" r:id="rId23" name="Button 31">
              <controlPr defaultSize="0" print="0" autoFill="0" autoLine="0" autoPict="0" macro="[0]!Berechnung_13">
                <anchor moveWithCells="1" sizeWithCells="1">
                  <from>
                    <xdr:col>0</xdr:col>
                    <xdr:colOff>0</xdr:colOff>
                    <xdr:row>14</xdr:row>
                    <xdr:rowOff>0</xdr:rowOff>
                  </from>
                  <to>
                    <xdr:col>0</xdr:col>
                    <xdr:colOff>209550</xdr:colOff>
                    <xdr:row>14</xdr:row>
                    <xdr:rowOff>171450</xdr:rowOff>
                  </to>
                </anchor>
              </controlPr>
            </control>
          </mc:Choice>
        </mc:AlternateContent>
        <mc:AlternateContent xmlns:mc="http://schemas.openxmlformats.org/markup-compatibility/2006">
          <mc:Choice Requires="x14">
            <control shapeId="36896" r:id="rId24" name="Button 32">
              <controlPr defaultSize="0" print="0" autoFill="0" autoLine="0" autoPict="0" macro="[0]!Berechnung_1">
                <anchor moveWithCells="1" sizeWithCells="1">
                  <from>
                    <xdr:col>0</xdr:col>
                    <xdr:colOff>0</xdr:colOff>
                    <xdr:row>15</xdr:row>
                    <xdr:rowOff>0</xdr:rowOff>
                  </from>
                  <to>
                    <xdr:col>0</xdr:col>
                    <xdr:colOff>209550</xdr:colOff>
                    <xdr:row>15</xdr:row>
                    <xdr:rowOff>171450</xdr:rowOff>
                  </to>
                </anchor>
              </controlPr>
            </control>
          </mc:Choice>
        </mc:AlternateContent>
        <mc:AlternateContent xmlns:mc="http://schemas.openxmlformats.org/markup-compatibility/2006">
          <mc:Choice Requires="x14">
            <control shapeId="36897" r:id="rId25" name="Button 33">
              <controlPr defaultSize="0" print="0" autoFill="0" autoLine="0" autoPict="0" macro="[0]!Berechnung_14">
                <anchor moveWithCells="1" sizeWithCells="1">
                  <from>
                    <xdr:col>0</xdr:col>
                    <xdr:colOff>0</xdr:colOff>
                    <xdr:row>15</xdr:row>
                    <xdr:rowOff>0</xdr:rowOff>
                  </from>
                  <to>
                    <xdr:col>0</xdr:col>
                    <xdr:colOff>209550</xdr:colOff>
                    <xdr:row>15</xdr:row>
                    <xdr:rowOff>171450</xdr:rowOff>
                  </to>
                </anchor>
              </controlPr>
            </control>
          </mc:Choice>
        </mc:AlternateContent>
        <mc:AlternateContent xmlns:mc="http://schemas.openxmlformats.org/markup-compatibility/2006">
          <mc:Choice Requires="x14">
            <control shapeId="36898" r:id="rId26" name="Button 34">
              <controlPr defaultSize="0" print="0" autoFill="0" autoLine="0" autoPict="0" macro="[0]!Berechnung_1">
                <anchor moveWithCells="1" sizeWithCells="1">
                  <from>
                    <xdr:col>0</xdr:col>
                    <xdr:colOff>0</xdr:colOff>
                    <xdr:row>16</xdr:row>
                    <xdr:rowOff>0</xdr:rowOff>
                  </from>
                  <to>
                    <xdr:col>0</xdr:col>
                    <xdr:colOff>209550</xdr:colOff>
                    <xdr:row>16</xdr:row>
                    <xdr:rowOff>171450</xdr:rowOff>
                  </to>
                </anchor>
              </controlPr>
            </control>
          </mc:Choice>
        </mc:AlternateContent>
        <mc:AlternateContent xmlns:mc="http://schemas.openxmlformats.org/markup-compatibility/2006">
          <mc:Choice Requires="x14">
            <control shapeId="36899" r:id="rId27" name="Button 35">
              <controlPr defaultSize="0" print="0" autoFill="0" autoLine="0" autoPict="0" macro="[0]!Berechnung_15">
                <anchor moveWithCells="1" sizeWithCells="1">
                  <from>
                    <xdr:col>0</xdr:col>
                    <xdr:colOff>0</xdr:colOff>
                    <xdr:row>16</xdr:row>
                    <xdr:rowOff>0</xdr:rowOff>
                  </from>
                  <to>
                    <xdr:col>0</xdr:col>
                    <xdr:colOff>209550</xdr:colOff>
                    <xdr:row>16</xdr:row>
                    <xdr:rowOff>171450</xdr:rowOff>
                  </to>
                </anchor>
              </controlPr>
            </control>
          </mc:Choice>
        </mc:AlternateContent>
        <mc:AlternateContent xmlns:mc="http://schemas.openxmlformats.org/markup-compatibility/2006">
          <mc:Choice Requires="x14">
            <control shapeId="36900" r:id="rId28" name="Button 36">
              <controlPr defaultSize="0" print="0" autoFill="0" autoLine="0" autoPict="0" macro="[0]!Berechnung_1">
                <anchor moveWithCells="1" sizeWithCells="1">
                  <from>
                    <xdr:col>7</xdr:col>
                    <xdr:colOff>133350</xdr:colOff>
                    <xdr:row>19</xdr:row>
                    <xdr:rowOff>0</xdr:rowOff>
                  </from>
                  <to>
                    <xdr:col>8</xdr:col>
                    <xdr:colOff>133350</xdr:colOff>
                    <xdr:row>19</xdr:row>
                    <xdr:rowOff>171450</xdr:rowOff>
                  </to>
                </anchor>
              </controlPr>
            </control>
          </mc:Choice>
        </mc:AlternateContent>
        <mc:AlternateContent xmlns:mc="http://schemas.openxmlformats.org/markup-compatibility/2006">
          <mc:Choice Requires="x14">
            <control shapeId="36901" r:id="rId29" name="Button 37">
              <controlPr defaultSize="0" print="0" autoFill="0" autoLine="0" autoPict="0" macro="[0]!Berechnung_2">
                <anchor moveWithCells="1" sizeWithCells="1">
                  <from>
                    <xdr:col>1</xdr:col>
                    <xdr:colOff>219075</xdr:colOff>
                    <xdr:row>50</xdr:row>
                    <xdr:rowOff>0</xdr:rowOff>
                  </from>
                  <to>
                    <xdr:col>2</xdr:col>
                    <xdr:colOff>161925</xdr:colOff>
                    <xdr:row>50</xdr:row>
                    <xdr:rowOff>171450</xdr:rowOff>
                  </to>
                </anchor>
              </controlPr>
            </control>
          </mc:Choice>
        </mc:AlternateContent>
        <mc:AlternateContent xmlns:mc="http://schemas.openxmlformats.org/markup-compatibility/2006">
          <mc:Choice Requires="x14">
            <control shapeId="36902" r:id="rId30" name="Button 38">
              <controlPr defaultSize="0" print="0" autoFill="0" autoLine="0" autoPict="0" macro="[0]!Berechnung_3">
                <anchor moveWithCells="1" sizeWithCells="1">
                  <from>
                    <xdr:col>8</xdr:col>
                    <xdr:colOff>0</xdr:colOff>
                    <xdr:row>81</xdr:row>
                    <xdr:rowOff>0</xdr:rowOff>
                  </from>
                  <to>
                    <xdr:col>8</xdr:col>
                    <xdr:colOff>209550</xdr:colOff>
                    <xdr:row>81</xdr:row>
                    <xdr:rowOff>171450</xdr:rowOff>
                  </to>
                </anchor>
              </controlPr>
            </control>
          </mc:Choice>
        </mc:AlternateContent>
        <mc:AlternateContent xmlns:mc="http://schemas.openxmlformats.org/markup-compatibility/2006">
          <mc:Choice Requires="x14">
            <control shapeId="36903" r:id="rId31" name="Button 39">
              <controlPr defaultSize="0" print="0" autoFill="0" autoLine="0" autoPict="0" macro="[0]!Berechnung_4">
                <anchor moveWithCells="1" sizeWithCells="1">
                  <from>
                    <xdr:col>8</xdr:col>
                    <xdr:colOff>0</xdr:colOff>
                    <xdr:row>112</xdr:row>
                    <xdr:rowOff>0</xdr:rowOff>
                  </from>
                  <to>
                    <xdr:col>8</xdr:col>
                    <xdr:colOff>209550</xdr:colOff>
                    <xdr:row>112</xdr:row>
                    <xdr:rowOff>171450</xdr:rowOff>
                  </to>
                </anchor>
              </controlPr>
            </control>
          </mc:Choice>
        </mc:AlternateContent>
        <mc:AlternateContent xmlns:mc="http://schemas.openxmlformats.org/markup-compatibility/2006">
          <mc:Choice Requires="x14">
            <control shapeId="36904" r:id="rId32" name="Button 40">
              <controlPr defaultSize="0" print="0" autoFill="0" autoLine="0" autoPict="0" macro="[0]!Berechnung_5">
                <anchor moveWithCells="1" sizeWithCells="1">
                  <from>
                    <xdr:col>8</xdr:col>
                    <xdr:colOff>0</xdr:colOff>
                    <xdr:row>143</xdr:row>
                    <xdr:rowOff>0</xdr:rowOff>
                  </from>
                  <to>
                    <xdr:col>8</xdr:col>
                    <xdr:colOff>209550</xdr:colOff>
                    <xdr:row>143</xdr:row>
                    <xdr:rowOff>171450</xdr:rowOff>
                  </to>
                </anchor>
              </controlPr>
            </control>
          </mc:Choice>
        </mc:AlternateContent>
        <mc:AlternateContent xmlns:mc="http://schemas.openxmlformats.org/markup-compatibility/2006">
          <mc:Choice Requires="x14">
            <control shapeId="36905" r:id="rId33" name="Button 41">
              <controlPr defaultSize="0" print="0" autoFill="0" autoLine="0" autoPict="0" macro="[0]!Berechnung_6">
                <anchor moveWithCells="1" sizeWithCells="1">
                  <from>
                    <xdr:col>8</xdr:col>
                    <xdr:colOff>0</xdr:colOff>
                    <xdr:row>174</xdr:row>
                    <xdr:rowOff>0</xdr:rowOff>
                  </from>
                  <to>
                    <xdr:col>8</xdr:col>
                    <xdr:colOff>209550</xdr:colOff>
                    <xdr:row>174</xdr:row>
                    <xdr:rowOff>171450</xdr:rowOff>
                  </to>
                </anchor>
              </controlPr>
            </control>
          </mc:Choice>
        </mc:AlternateContent>
        <mc:AlternateContent xmlns:mc="http://schemas.openxmlformats.org/markup-compatibility/2006">
          <mc:Choice Requires="x14">
            <control shapeId="36907" r:id="rId34" name="Button 43">
              <controlPr defaultSize="0" print="0" autoFill="0" autoLine="0" autoPict="0" macro="[0]!Berechnung_7">
                <anchor moveWithCells="1" sizeWithCells="1">
                  <from>
                    <xdr:col>9</xdr:col>
                    <xdr:colOff>0</xdr:colOff>
                    <xdr:row>205</xdr:row>
                    <xdr:rowOff>0</xdr:rowOff>
                  </from>
                  <to>
                    <xdr:col>9</xdr:col>
                    <xdr:colOff>209550</xdr:colOff>
                    <xdr:row>205</xdr:row>
                    <xdr:rowOff>171450</xdr:rowOff>
                  </to>
                </anchor>
              </controlPr>
            </control>
          </mc:Choice>
        </mc:AlternateContent>
        <mc:AlternateContent xmlns:mc="http://schemas.openxmlformats.org/markup-compatibility/2006">
          <mc:Choice Requires="x14">
            <control shapeId="36908" r:id="rId35" name="Button 44">
              <controlPr defaultSize="0" print="0" autoFill="0" autoLine="0" autoPict="0" macro="[0]!Berechnung_8">
                <anchor moveWithCells="1" sizeWithCells="1">
                  <from>
                    <xdr:col>9</xdr:col>
                    <xdr:colOff>0</xdr:colOff>
                    <xdr:row>236</xdr:row>
                    <xdr:rowOff>0</xdr:rowOff>
                  </from>
                  <to>
                    <xdr:col>9</xdr:col>
                    <xdr:colOff>209550</xdr:colOff>
                    <xdr:row>236</xdr:row>
                    <xdr:rowOff>171450</xdr:rowOff>
                  </to>
                </anchor>
              </controlPr>
            </control>
          </mc:Choice>
        </mc:AlternateContent>
        <mc:AlternateContent xmlns:mc="http://schemas.openxmlformats.org/markup-compatibility/2006">
          <mc:Choice Requires="x14">
            <control shapeId="36909" r:id="rId36" name="Button 45">
              <controlPr defaultSize="0" print="0" autoFill="0" autoLine="0" autoPict="0" macro="[0]!Berechnung_9">
                <anchor moveWithCells="1" sizeWithCells="1">
                  <from>
                    <xdr:col>9</xdr:col>
                    <xdr:colOff>0</xdr:colOff>
                    <xdr:row>267</xdr:row>
                    <xdr:rowOff>0</xdr:rowOff>
                  </from>
                  <to>
                    <xdr:col>9</xdr:col>
                    <xdr:colOff>209550</xdr:colOff>
                    <xdr:row>267</xdr:row>
                    <xdr:rowOff>171450</xdr:rowOff>
                  </to>
                </anchor>
              </controlPr>
            </control>
          </mc:Choice>
        </mc:AlternateContent>
        <mc:AlternateContent xmlns:mc="http://schemas.openxmlformats.org/markup-compatibility/2006">
          <mc:Choice Requires="x14">
            <control shapeId="36910" r:id="rId37" name="Button 46">
              <controlPr defaultSize="0" print="0" autoFill="0" autoLine="0" autoPict="0" macro="[0]!Berechnung_10">
                <anchor moveWithCells="1" sizeWithCells="1">
                  <from>
                    <xdr:col>9</xdr:col>
                    <xdr:colOff>0</xdr:colOff>
                    <xdr:row>298</xdr:row>
                    <xdr:rowOff>0</xdr:rowOff>
                  </from>
                  <to>
                    <xdr:col>9</xdr:col>
                    <xdr:colOff>209550</xdr:colOff>
                    <xdr:row>298</xdr:row>
                    <xdr:rowOff>171450</xdr:rowOff>
                  </to>
                </anchor>
              </controlPr>
            </control>
          </mc:Choice>
        </mc:AlternateContent>
        <mc:AlternateContent xmlns:mc="http://schemas.openxmlformats.org/markup-compatibility/2006">
          <mc:Choice Requires="x14">
            <control shapeId="36911" r:id="rId38" name="Button 47">
              <controlPr defaultSize="0" print="0" autoFill="0" autoLine="0" autoPict="0" macro="[0]!Berechnung_11">
                <anchor moveWithCells="1" sizeWithCells="1">
                  <from>
                    <xdr:col>9</xdr:col>
                    <xdr:colOff>0</xdr:colOff>
                    <xdr:row>329</xdr:row>
                    <xdr:rowOff>0</xdr:rowOff>
                  </from>
                  <to>
                    <xdr:col>9</xdr:col>
                    <xdr:colOff>209550</xdr:colOff>
                    <xdr:row>329</xdr:row>
                    <xdr:rowOff>171450</xdr:rowOff>
                  </to>
                </anchor>
              </controlPr>
            </control>
          </mc:Choice>
        </mc:AlternateContent>
        <mc:AlternateContent xmlns:mc="http://schemas.openxmlformats.org/markup-compatibility/2006">
          <mc:Choice Requires="x14">
            <control shapeId="36912" r:id="rId39" name="Button 48">
              <controlPr defaultSize="0" print="0" autoFill="0" autoLine="0" autoPict="0" macro="[0]!Berechnung_12">
                <anchor moveWithCells="1" sizeWithCells="1">
                  <from>
                    <xdr:col>9</xdr:col>
                    <xdr:colOff>0</xdr:colOff>
                    <xdr:row>360</xdr:row>
                    <xdr:rowOff>0</xdr:rowOff>
                  </from>
                  <to>
                    <xdr:col>9</xdr:col>
                    <xdr:colOff>209550</xdr:colOff>
                    <xdr:row>360</xdr:row>
                    <xdr:rowOff>171450</xdr:rowOff>
                  </to>
                </anchor>
              </controlPr>
            </control>
          </mc:Choice>
        </mc:AlternateContent>
        <mc:AlternateContent xmlns:mc="http://schemas.openxmlformats.org/markup-compatibility/2006">
          <mc:Choice Requires="x14">
            <control shapeId="36913" r:id="rId40" name="Button 49">
              <controlPr defaultSize="0" print="0" autoFill="0" autoLine="0" autoPict="0" macro="[0]!Berechnung_13">
                <anchor moveWithCells="1" sizeWithCells="1">
                  <from>
                    <xdr:col>9</xdr:col>
                    <xdr:colOff>0</xdr:colOff>
                    <xdr:row>391</xdr:row>
                    <xdr:rowOff>0</xdr:rowOff>
                  </from>
                  <to>
                    <xdr:col>9</xdr:col>
                    <xdr:colOff>209550</xdr:colOff>
                    <xdr:row>391</xdr:row>
                    <xdr:rowOff>171450</xdr:rowOff>
                  </to>
                </anchor>
              </controlPr>
            </control>
          </mc:Choice>
        </mc:AlternateContent>
        <mc:AlternateContent xmlns:mc="http://schemas.openxmlformats.org/markup-compatibility/2006">
          <mc:Choice Requires="x14">
            <control shapeId="36914" r:id="rId41" name="Button 50">
              <controlPr defaultSize="0" print="0" autoFill="0" autoLine="0" autoPict="0" macro="[0]!Berechnung_14">
                <anchor moveWithCells="1" sizeWithCells="1">
                  <from>
                    <xdr:col>9</xdr:col>
                    <xdr:colOff>0</xdr:colOff>
                    <xdr:row>422</xdr:row>
                    <xdr:rowOff>0</xdr:rowOff>
                  </from>
                  <to>
                    <xdr:col>9</xdr:col>
                    <xdr:colOff>209550</xdr:colOff>
                    <xdr:row>422</xdr:row>
                    <xdr:rowOff>171450</xdr:rowOff>
                  </to>
                </anchor>
              </controlPr>
            </control>
          </mc:Choice>
        </mc:AlternateContent>
        <mc:AlternateContent xmlns:mc="http://schemas.openxmlformats.org/markup-compatibility/2006">
          <mc:Choice Requires="x14">
            <control shapeId="36915" r:id="rId42" name="Button 51">
              <controlPr defaultSize="0" print="0" autoFill="0" autoLine="0" autoPict="0" macro="[0]!Berechnung_15">
                <anchor moveWithCells="1" sizeWithCells="1">
                  <from>
                    <xdr:col>9</xdr:col>
                    <xdr:colOff>0</xdr:colOff>
                    <xdr:row>453</xdr:row>
                    <xdr:rowOff>0</xdr:rowOff>
                  </from>
                  <to>
                    <xdr:col>9</xdr:col>
                    <xdr:colOff>209550</xdr:colOff>
                    <xdr:row>453</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4</vt:i4>
      </vt:variant>
    </vt:vector>
  </HeadingPairs>
  <TitlesOfParts>
    <vt:vector size="19" baseType="lpstr">
      <vt:lpstr>Einstieg</vt:lpstr>
      <vt:lpstr>Direktzahlungen</vt:lpstr>
      <vt:lpstr>Ökoregelungen</vt:lpstr>
      <vt:lpstr>Hilfe</vt:lpstr>
      <vt:lpstr>Druck</vt:lpstr>
      <vt:lpstr>Hilfe alt</vt:lpstr>
      <vt:lpstr>Rech_ÖR1a</vt:lpstr>
      <vt:lpstr>Rech ÖR1a (2)</vt:lpstr>
      <vt:lpstr>Formeln</vt:lpstr>
      <vt:lpstr>Vorlage Einstieg</vt:lpstr>
      <vt:lpstr>Parameter</vt:lpstr>
      <vt:lpstr>Konditionalität</vt:lpstr>
      <vt:lpstr>Rech_öko</vt:lpstr>
      <vt:lpstr>Berechnungen</vt:lpstr>
      <vt:lpstr>RE_ÖR1</vt:lpstr>
      <vt:lpstr>Direktzahlungen!Druckbereich</vt:lpstr>
      <vt:lpstr>Druck!Druckbereich</vt:lpstr>
      <vt:lpstr>Ökoregelungen!Druckbereich</vt:lpstr>
      <vt:lpstr>test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Weiß, Josef (LfL)</dc:creator>
  <cp:lastModifiedBy>Halama, Martina (LfL)</cp:lastModifiedBy>
  <cp:lastPrinted>2025-01-30T12:42:13Z</cp:lastPrinted>
  <dcterms:created xsi:type="dcterms:W3CDTF">2022-02-10T17:33:35Z</dcterms:created>
  <dcterms:modified xsi:type="dcterms:W3CDTF">2025-01-30T14:05:13Z</dcterms:modified>
</cp:coreProperties>
</file>