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LfL\OrgEinheiten\IBA\AB4\4a Milch\Buchführungsauswertung\4 BY Gruppen-Jahre - Viertel+Gewinnverwendung\"/>
    </mc:Choice>
  </mc:AlternateContent>
  <xr:revisionPtr revIDLastSave="0" documentId="13_ncr:1_{1C4DE476-4156-445F-ACFC-ED25BB916A8B}" xr6:coauthVersionLast="47" xr6:coauthVersionMax="47" xr10:uidLastSave="{00000000-0000-0000-0000-000000000000}"/>
  <bookViews>
    <workbookView xWindow="16284" yWindow="-108" windowWidth="23256" windowHeight="12720" xr2:uid="{70510F87-C8A7-4E51-8060-5C75D0514950}"/>
  </bookViews>
  <sheets>
    <sheet name="Stundenlohn der Milchbauern" sheetId="1" r:id="rId1"/>
  </sheets>
  <definedNames>
    <definedName name="_UEB1">#REF!</definedName>
    <definedName name="_UEB2">#REF!</definedName>
    <definedName name="BLATT1">#REF!</definedName>
    <definedName name="BLATT2">#REF!</definedName>
    <definedName name="BLATT3">#REF!</definedName>
    <definedName name="BLATT4">#REF!</definedName>
    <definedName name="BLATT5">#REF!</definedName>
    <definedName name="BLATT7">#REF!</definedName>
    <definedName name="_xlnm.Print_Area" localSheetId="0">'Stundenlohn der Milchbauern'!$A$1:$M$146</definedName>
    <definedName name="DRUCKE">#REF!</definedName>
    <definedName name="JAHR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9" i="1" l="1"/>
  <c r="H209" i="1"/>
  <c r="G209" i="1"/>
  <c r="F209" i="1"/>
  <c r="E209" i="1"/>
  <c r="I208" i="1"/>
  <c r="H208" i="1"/>
  <c r="G208" i="1"/>
  <c r="F208" i="1"/>
  <c r="E208" i="1"/>
  <c r="I207" i="1"/>
  <c r="H207" i="1"/>
  <c r="G207" i="1"/>
  <c r="F207" i="1"/>
  <c r="E207" i="1"/>
  <c r="K178" i="1"/>
  <c r="K179" i="1" s="1"/>
  <c r="J178" i="1"/>
  <c r="J179" i="1" s="1"/>
  <c r="I178" i="1"/>
  <c r="I179" i="1" s="1"/>
  <c r="I180" i="1" s="1"/>
  <c r="I43" i="1" s="1"/>
  <c r="H178" i="1"/>
  <c r="H179" i="1" s="1"/>
  <c r="H180" i="1" s="1"/>
  <c r="H43" i="1" s="1"/>
  <c r="G178" i="1"/>
  <c r="G179" i="1" s="1"/>
  <c r="J180" i="1"/>
  <c r="J43" i="1" s="1"/>
  <c r="K172" i="1"/>
  <c r="K173" i="1" s="1"/>
  <c r="J172" i="1"/>
  <c r="I172" i="1"/>
  <c r="H172" i="1"/>
  <c r="H173" i="1" s="1"/>
  <c r="H174" i="1" s="1"/>
  <c r="H42" i="1" s="1"/>
  <c r="G172" i="1"/>
  <c r="G173" i="1" s="1"/>
  <c r="J173" i="1"/>
  <c r="J174" i="1" s="1"/>
  <c r="J42" i="1" s="1"/>
  <c r="I173" i="1"/>
  <c r="I174" i="1" s="1"/>
  <c r="I42" i="1" s="1"/>
  <c r="J168" i="1"/>
  <c r="J39" i="1" s="1"/>
  <c r="K167" i="1"/>
  <c r="K168" i="1" s="1"/>
  <c r="K39" i="1" s="1"/>
  <c r="J167" i="1"/>
  <c r="I167" i="1"/>
  <c r="H167" i="1"/>
  <c r="G167" i="1"/>
  <c r="I168" i="1"/>
  <c r="I39" i="1" s="1"/>
  <c r="H168" i="1"/>
  <c r="H39" i="1" s="1"/>
  <c r="G168" i="1"/>
  <c r="G39" i="1" s="1"/>
  <c r="K160" i="1"/>
  <c r="K162" i="1" s="1"/>
  <c r="K163" i="1" s="1"/>
  <c r="K38" i="1" s="1"/>
  <c r="J160" i="1"/>
  <c r="J162" i="1" s="1"/>
  <c r="I160" i="1"/>
  <c r="I162" i="1" s="1"/>
  <c r="I163" i="1" s="1"/>
  <c r="I38" i="1" s="1"/>
  <c r="I40" i="1" s="1"/>
  <c r="H160" i="1"/>
  <c r="H162" i="1" s="1"/>
  <c r="H163" i="1" s="1"/>
  <c r="H38" i="1" s="1"/>
  <c r="H40" i="1" s="1"/>
  <c r="G160" i="1"/>
  <c r="G162" i="1" s="1"/>
  <c r="G163" i="1" s="1"/>
  <c r="G38" i="1" s="1"/>
  <c r="F144" i="1"/>
  <c r="G143" i="1"/>
  <c r="G83" i="1"/>
  <c r="J83" i="1" s="1"/>
  <c r="P172" i="1" s="1"/>
  <c r="G82" i="1"/>
  <c r="J82" i="1" s="1"/>
  <c r="P171" i="1" s="1"/>
  <c r="G81" i="1"/>
  <c r="J81" i="1" s="1"/>
  <c r="P170" i="1" s="1"/>
  <c r="G80" i="1"/>
  <c r="J80" i="1" s="1"/>
  <c r="P169" i="1" s="1"/>
  <c r="J79" i="1"/>
  <c r="P168" i="1" s="1"/>
  <c r="G79" i="1"/>
  <c r="G78" i="1"/>
  <c r="J78" i="1" s="1"/>
  <c r="P167" i="1" s="1"/>
  <c r="S53" i="1"/>
  <c r="O53" i="1"/>
  <c r="R52" i="1"/>
  <c r="J51" i="1"/>
  <c r="H49" i="1"/>
  <c r="D47" i="1"/>
  <c r="I45" i="1"/>
  <c r="G145" i="1"/>
  <c r="I144" i="1"/>
  <c r="R53" i="1"/>
  <c r="Q53" i="1"/>
  <c r="H45" i="1"/>
  <c r="E144" i="1"/>
  <c r="I143" i="1"/>
  <c r="H143" i="1"/>
  <c r="Q52" i="1"/>
  <c r="F143" i="1"/>
  <c r="E143" i="1"/>
  <c r="J163" i="1" l="1"/>
  <c r="J38" i="1" s="1"/>
  <c r="J40" i="1" s="1"/>
  <c r="G180" i="1"/>
  <c r="G43" i="1" s="1"/>
  <c r="K180" i="1"/>
  <c r="K43" i="1" s="1"/>
  <c r="G40" i="1"/>
  <c r="K40" i="1"/>
  <c r="G174" i="1"/>
  <c r="G42" i="1" s="1"/>
  <c r="K174" i="1"/>
  <c r="K42" i="1" s="1"/>
  <c r="H44" i="1"/>
  <c r="H46" i="1" s="1"/>
  <c r="H47" i="1" s="1"/>
  <c r="I44" i="1"/>
  <c r="I46" i="1" s="1"/>
  <c r="I47" i="1" s="1"/>
  <c r="J45" i="1"/>
  <c r="I49" i="1"/>
  <c r="G51" i="1"/>
  <c r="K51" i="1"/>
  <c r="O52" i="1"/>
  <c r="S52" i="1"/>
  <c r="P53" i="1"/>
  <c r="Q54" i="1"/>
  <c r="G144" i="1"/>
  <c r="G45" i="1"/>
  <c r="K45" i="1"/>
  <c r="J49" i="1"/>
  <c r="H51" i="1"/>
  <c r="P52" i="1"/>
  <c r="H144" i="1"/>
  <c r="G49" i="1"/>
  <c r="K49" i="1"/>
  <c r="I51" i="1"/>
  <c r="H48" i="1" l="1"/>
  <c r="H50" i="1" s="1"/>
  <c r="H52" i="1" s="1"/>
  <c r="H54" i="1" s="1"/>
  <c r="O54" i="1"/>
  <c r="E145" i="1"/>
  <c r="G44" i="1"/>
  <c r="G46" i="1" s="1"/>
  <c r="I48" i="1"/>
  <c r="I50" i="1" s="1"/>
  <c r="I52" i="1" s="1"/>
  <c r="I54" i="1" s="1"/>
  <c r="P54" i="1"/>
  <c r="F145" i="1"/>
  <c r="S54" i="1"/>
  <c r="I145" i="1"/>
  <c r="H145" i="1"/>
  <c r="R54" i="1"/>
  <c r="K44" i="1"/>
  <c r="K46" i="1" s="1"/>
  <c r="J44" i="1"/>
  <c r="J46" i="1" s="1"/>
  <c r="J47" i="1" l="1"/>
  <c r="J48" i="1" s="1"/>
  <c r="J50" i="1" s="1"/>
  <c r="J52" i="1" s="1"/>
  <c r="J54" i="1" s="1"/>
  <c r="K47" i="1"/>
  <c r="K48" i="1" s="1"/>
  <c r="K50" i="1" s="1"/>
  <c r="K52" i="1" s="1"/>
  <c r="K54" i="1" s="1"/>
  <c r="G47" i="1"/>
  <c r="G48" i="1" s="1"/>
  <c r="G50" i="1" s="1"/>
  <c r="G52" i="1" s="1"/>
  <c r="G54" i="1" s="1"/>
</calcChain>
</file>

<file path=xl/sharedStrings.xml><?xml version="1.0" encoding="utf-8"?>
<sst xmlns="http://schemas.openxmlformats.org/spreadsheetml/2006/main" count="153" uniqueCount="111">
  <si>
    <t>Interaktive Anwendung:</t>
  </si>
  <si>
    <t>Was sollen unsere Milchviehbetriebe verdienen?</t>
  </si>
  <si>
    <t xml:space="preserve"> Und was ist mir meine regionale Milch aus kleinen Kuhställen wert?</t>
  </si>
  <si>
    <t>Ändern Sie die folgenden Stellschrauben - wie wirkt sich das auf den Bruttostundenlohn der Unternehmerfamilie aus?</t>
  </si>
  <si>
    <r>
      <t>Voreingstellt ist der fünfjährige Durchschnitt der für Deutschland representativen BMEL-Testbetriebsbuchführungsbetriebe (</t>
    </r>
    <r>
      <rPr>
        <sz val="11"/>
        <color theme="1"/>
        <rFont val="Calibri"/>
        <family val="2"/>
      </rPr>
      <t>Ø D und in Gruppen nach Größe)</t>
    </r>
  </si>
  <si>
    <t>Veränderung:</t>
  </si>
  <si>
    <t>Infofenster:</t>
  </si>
  <si>
    <t>Welches Lohnniveau soll der Landwirt als Unternehmer haben?</t>
  </si>
  <si>
    <t>Geselle - TOP</t>
  </si>
  <si>
    <t>€/h</t>
  </si>
  <si>
    <t>Was bin ich als Verbraucher bereit, für meine regionale Milch zu bezahlen? Ist es zu wenig, verdienen die Milchbauern nicht genug und schließen den Kuhstall. Dann kommt die Milch aus dem Ausland. Auch hat die Milch aus kleinen Kuhherden höhere Produktionskosten.</t>
  </si>
  <si>
    <t>Änderung der Prämienzahlung durch EU, Bund und Bayern</t>
  </si>
  <si>
    <t>%</t>
  </si>
  <si>
    <t>Wie hoch soll der Staat und die EU unsere Milchbauern fördern? Steuergelder von uns für die Bauern und letztendlich auch  für unseren günstigen Milcheinkauf. Oder dient die Förderung auch einer weltweit  konkurrrenzfähigen eigene Milchproduktion?</t>
  </si>
  <si>
    <t>Änderung beim Erzeugermilchpreis für den Bauern:</t>
  </si>
  <si>
    <t>ct/kg</t>
  </si>
  <si>
    <t>Was soll die Molkerei dem Bauern mehr oder weniger bezahlen? Das ändert den Gewinn beim Bauern, aber auch meinen  Preis im Einzelhandel. Wenn der Preis höher ist als der Milchpreis im Nachbarland + Transportkosten, dann kommt die Milch aus dem Ausland.</t>
  </si>
  <si>
    <t>Welcher Zinsansatz für das Eigenkapital (ohne eigene Fläche)?</t>
  </si>
  <si>
    <t>Voreingestellt sind 2 %. Wäre das Geld nicht im Unternehmen gebunden, könnte es in Aktien, Immobilien und festverzinslichen Wertpapieren angelegt werden. Umso höher der Gewinnanspruch für das Kapital, umso weniger bleibt dann für die eigene Arbeit.</t>
  </si>
  <si>
    <t>Welcher Pachtansatz für die eigene Fläche?</t>
  </si>
  <si>
    <t>€/ha</t>
  </si>
  <si>
    <t>Voreingestellt sind 500 € pro Hektar eigener Fläche. Bauern verkaufen ihre Flächen selten. Nicht benötigte Fläche wird meist nur verpachtet. 500 € Pacht / Hektar enspricht bei 5 €/ha einer Verzinsung von 1 % (10.000 m²/ha). Umso höher der Gewinnanspruch für die alternative Verpachtung, umso weniger bleibt dann für die eigene Arbeit.</t>
  </si>
  <si>
    <t>Ergebnis: Wie ändert sich mein Preis für den Liter Milch im LEH?</t>
  </si>
  <si>
    <t>siehe unten</t>
  </si>
  <si>
    <t>Die Rechnung für die Unternehmerfamilie:</t>
  </si>
  <si>
    <t>BMEL-Testbetriebsbuchführung Deutschland</t>
  </si>
  <si>
    <t>Verkaufte Milch</t>
  </si>
  <si>
    <t>Geleistete Familienarbeitsstunden</t>
  </si>
  <si>
    <t>Verkaufte Milch / Familienarbeitsstunde</t>
  </si>
  <si>
    <t>Jährlicher Gewinn ohne erhaltene Prämienzahlungen</t>
  </si>
  <si>
    <t>€/Jahr</t>
  </si>
  <si>
    <t xml:space="preserve"> + Erhaltene Fördermittel (Zulagen und Zuschusse)</t>
  </si>
  <si>
    <t>Gewinn incl. Prämien</t>
  </si>
  <si>
    <t xml:space="preserve">   nachrichtlich: Gewinn pro Milchkuh</t>
  </si>
  <si>
    <t>€/Kuh</t>
  </si>
  <si>
    <t xml:space="preserve"> - Zinsansatz für das Eigenkapital (ohne eigene Fläche)</t>
  </si>
  <si>
    <t xml:space="preserve"> - Pachtanatz für die eigene Fläche</t>
  </si>
  <si>
    <t xml:space="preserve"> = Arbeitslohn der Unternehmerfamilie</t>
  </si>
  <si>
    <t xml:space="preserve"> / geleistete Familienarbeitsstunden</t>
  </si>
  <si>
    <t>h/Jahr</t>
  </si>
  <si>
    <t xml:space="preserve"> = Stundenlohn der Unternehmerfamilie</t>
  </si>
  <si>
    <t>Gewähltes Lohnniveau:</t>
  </si>
  <si>
    <t>Differenz zur bisher erwirtschafteten Stundenverwertung</t>
  </si>
  <si>
    <t xml:space="preserve"> x geleistete Familien-Arbeitsstunden</t>
  </si>
  <si>
    <t xml:space="preserve"> = Notwendige Gewinnänderung</t>
  </si>
  <si>
    <t xml:space="preserve"> / Verkaufte Milch</t>
  </si>
  <si>
    <t>kg/Jahr</t>
  </si>
  <si>
    <t xml:space="preserve"> = Notwendiger Brutto-Zuschlag / kg verkaufte Milch</t>
  </si>
  <si>
    <t xml:space="preserve"> + Verbrauchermilchpreis (LEH) bisher</t>
  </si>
  <si>
    <t xml:space="preserve"> = neuer Verbrauchermilchpreis</t>
  </si>
  <si>
    <t>Datengrundlage: Spezialisierte Milchviehbetriebe, konventionell, netto. BMEL-Testbetriebsnetz, fünfjähriger Durchschnitt 16/17 - 20/21</t>
  </si>
  <si>
    <r>
      <t xml:space="preserve">Qualifikationsstufe </t>
    </r>
    <r>
      <rPr>
        <vertAlign val="superscript"/>
        <sz val="11"/>
        <color theme="1"/>
        <rFont val="Calibri"/>
        <family val="2"/>
        <scheme val="minor"/>
      </rPr>
      <t>1)</t>
    </r>
  </si>
  <si>
    <t>Selbständiges Arbeiten?</t>
  </si>
  <si>
    <r>
      <t xml:space="preserve">Bruttolohn </t>
    </r>
    <r>
      <rPr>
        <vertAlign val="superscript"/>
        <sz val="11"/>
        <color theme="1"/>
        <rFont val="Calibri"/>
        <family val="2"/>
        <scheme val="minor"/>
      </rPr>
      <t>1)</t>
    </r>
    <r>
      <rPr>
        <sz val="11"/>
        <color theme="1"/>
        <rFont val="Calibri"/>
        <family val="2"/>
        <scheme val="minor"/>
      </rPr>
      <t xml:space="preserve">
€/h</t>
    </r>
  </si>
  <si>
    <r>
      <t xml:space="preserve">Personal-kosten €/h bezahlt </t>
    </r>
    <r>
      <rPr>
        <vertAlign val="superscript"/>
        <sz val="11"/>
        <color theme="1"/>
        <rFont val="Calibri"/>
        <family val="2"/>
        <scheme val="minor"/>
      </rPr>
      <t>2)</t>
    </r>
  </si>
  <si>
    <r>
      <t>Bezahlte Stunden</t>
    </r>
    <r>
      <rPr>
        <vertAlign val="superscript"/>
        <sz val="11"/>
        <color theme="1"/>
        <rFont val="Calibri"/>
        <family val="2"/>
        <scheme val="minor"/>
      </rPr>
      <t xml:space="preserve"> 3)</t>
    </r>
    <r>
      <rPr>
        <sz val="11"/>
        <color theme="1"/>
        <rFont val="Calibri"/>
        <family val="2"/>
        <scheme val="minor"/>
      </rPr>
      <t xml:space="preserve">
h/Jahr</t>
    </r>
  </si>
  <si>
    <r>
      <t xml:space="preserve">Gearbeitete Stunden </t>
    </r>
    <r>
      <rPr>
        <vertAlign val="superscript"/>
        <sz val="11"/>
        <color theme="1"/>
        <rFont val="Calibri"/>
        <family val="2"/>
        <scheme val="minor"/>
      </rPr>
      <t>4)</t>
    </r>
    <r>
      <rPr>
        <sz val="11"/>
        <color theme="1"/>
        <rFont val="Calibri"/>
        <family val="2"/>
        <scheme val="minor"/>
      </rPr>
      <t xml:space="preserve">
h/Jahr</t>
    </r>
  </si>
  <si>
    <t>Personal-kosten
€/h Arbeit</t>
  </si>
  <si>
    <t>Ungelernter Arbeiter</t>
  </si>
  <si>
    <t>Nein</t>
  </si>
  <si>
    <r>
      <t xml:space="preserve">Geselle
</t>
    </r>
    <r>
      <rPr>
        <sz val="9"/>
        <color theme="1"/>
        <rFont val="Calibri"/>
        <family val="2"/>
        <scheme val="minor"/>
      </rPr>
      <t>Landwirtschaftliche Lehre</t>
    </r>
  </si>
  <si>
    <t>Ja</t>
  </si>
  <si>
    <r>
      <t xml:space="preserve">Fachschule
</t>
    </r>
    <r>
      <rPr>
        <sz val="9"/>
        <color theme="1"/>
        <rFont val="Calibri"/>
        <family val="2"/>
        <scheme val="minor"/>
      </rPr>
      <t>Meister, Techniker, Betriebswirt</t>
    </r>
  </si>
  <si>
    <r>
      <t xml:space="preserve">Leitende Funktion
</t>
    </r>
    <r>
      <rPr>
        <sz val="9"/>
        <color theme="1"/>
        <rFont val="Calibri"/>
        <family val="2"/>
        <scheme val="minor"/>
      </rPr>
      <t>incl. Hochschul- und FH-Absoventen</t>
    </r>
  </si>
  <si>
    <t xml:space="preserve">   1) Quelle: Tarifvertrag für Arbeitnehmer in der Land- und Forstwirtschaft Bayern (Rahmen-V.  01.05.2018, Entgelt-V. 01.01.2022)</t>
  </si>
  <si>
    <t xml:space="preserve">   2) Bruttolohn zzgl. 21 % Arbeitgeberanteile für Sozialversicherung und Umlagen.</t>
  </si>
  <si>
    <t xml:space="preserve">   3) 2.088 h/Jahr lt. Tarifvertrag. Entspricht einer 40 Stunden-Woche  365,25 Tagen/Jahr).</t>
  </si>
  <si>
    <t xml:space="preserve">   4) Tatsächlich produktiv geleistete Stunden nach Abzug Urlaub, Feiertage und Krankheit.</t>
  </si>
  <si>
    <t>Verbrauchermilchpreis (ct/kg)</t>
  </si>
  <si>
    <t>Familienstundenlohn (€/h)</t>
  </si>
  <si>
    <t>Ausgeblendete Daten:</t>
  </si>
  <si>
    <t>Veränderung - Auswahl für das Pulldown-Menü</t>
  </si>
  <si>
    <t>Lohnniveau</t>
  </si>
  <si>
    <t>Prämien</t>
  </si>
  <si>
    <t>ErzM-Preis</t>
  </si>
  <si>
    <t>Zinsansatz</t>
  </si>
  <si>
    <t>Pachtansatz</t>
  </si>
  <si>
    <t>Erzeugermilchpreisänderung:</t>
  </si>
  <si>
    <t>wie bisher</t>
  </si>
  <si>
    <t>ungelernt</t>
  </si>
  <si>
    <t>Änderung (ct/kg Milch)</t>
  </si>
  <si>
    <t>Geselle - einfach</t>
  </si>
  <si>
    <t>Verkaufte Milch (kg)</t>
  </si>
  <si>
    <t>Gewinnveränderung (vor Prämien)</t>
  </si>
  <si>
    <t>Fachschule - einfach</t>
  </si>
  <si>
    <t>Gewinn nach Änderung (vor Prämien)</t>
  </si>
  <si>
    <t>Fachschule - TOP</t>
  </si>
  <si>
    <t>Leitende Funktion</t>
  </si>
  <si>
    <t>Prämienänderung:</t>
  </si>
  <si>
    <t>Erhaltene Fördermittel vor Änderung (€)</t>
  </si>
  <si>
    <t>Personalkosten - Abgriff über S-Verweis nach Pulldown-Auswahl</t>
  </si>
  <si>
    <t>Änderung (%)</t>
  </si>
  <si>
    <t>Prämien nach Änderung (€)</t>
  </si>
  <si>
    <t>Zinsansatz für das Eigenkapital vor Änderung (€)</t>
  </si>
  <si>
    <t>Zinsansatz (%) bisher</t>
  </si>
  <si>
    <t>Zinsansatz (%) neu</t>
  </si>
  <si>
    <t>Zinsansatzänderung gesamt (€)</t>
  </si>
  <si>
    <t>Zinsansatz gesamt nach Änderung (€)</t>
  </si>
  <si>
    <t>Pachtanatz gesamt vor Änderung (€)</t>
  </si>
  <si>
    <t>Pachtanatz/ha bisher (€)</t>
  </si>
  <si>
    <t>Pachtansatz/ha neu (€)</t>
  </si>
  <si>
    <t>Pachtansatzänderung gesamt (€)</t>
  </si>
  <si>
    <t>Pachtansatz gesamt nach Änderung (€)</t>
  </si>
  <si>
    <t>Bayern Ø 52 Kühe</t>
  </si>
  <si>
    <t>18 Kühe</t>
  </si>
  <si>
    <t>39 Kühe</t>
  </si>
  <si>
    <t>60 Kühe</t>
  </si>
  <si>
    <t>94 Kühe</t>
  </si>
  <si>
    <t>BY Ø 52 K</t>
  </si>
  <si>
    <t xml:space="preserve"> </t>
  </si>
  <si>
    <t>Grafik zur Tabelle: Meine Änderungen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</si>
</sst>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0_ ;[Red]\-\ #,##0\ "/>
    <numFmt numFmtId="165" formatCode="#,##0_ ;[Red]\-#,##0\ "/>
    <numFmt numFmtId="166" formatCode="#,##0.0_ ;[Red]\-#,##0.0\ "/>
    <numFmt numFmtId="167" formatCode="#,##0.00_ ;[Red]\-#,##0.00\ "/>
    <numFmt numFmtId="168" formatCode="0.0"/>
  </numFmts>
  <fonts count="11"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font>
    <font>
      <b/>
      <sz val="14"/>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14"/>
      <color theme="1"/>
      <name val="Calibri"/>
      <family val="2"/>
      <scheme val="minor"/>
    </font>
    <font>
      <vertAlign val="superscript"/>
      <sz val="11"/>
      <color theme="1"/>
      <name val="Calibri"/>
      <family val="2"/>
      <scheme val="minor"/>
    </font>
  </fonts>
  <fills count="9">
    <fill>
      <patternFill patternType="none"/>
    </fill>
    <fill>
      <patternFill patternType="gray125"/>
    </fill>
    <fill>
      <patternFill patternType="solid">
        <fgColor rgb="FFFFC000"/>
        <bgColor indexed="64"/>
      </patternFill>
    </fill>
    <fill>
      <patternFill patternType="solid">
        <fgColor theme="5" tint="0.59999389629810485"/>
        <bgColor indexed="64"/>
      </patternFill>
    </fill>
    <fill>
      <patternFill patternType="solid">
        <fgColor rgb="FFFFFF9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59999389629810485"/>
        <bgColor indexed="64"/>
      </patternFill>
    </fill>
  </fills>
  <borders count="4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auto="1"/>
      </left>
      <right/>
      <top/>
      <bottom/>
      <diagonal/>
    </border>
    <border>
      <left/>
      <right style="thin">
        <color auto="1"/>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auto="1"/>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0">
    <xf numFmtId="0" fontId="0" fillId="0" borderId="0" xfId="0"/>
    <xf numFmtId="0" fontId="0" fillId="0" borderId="1" xfId="0" applyBorder="1"/>
    <xf numFmtId="0" fontId="2"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0" fontId="0" fillId="7" borderId="2" xfId="0" applyFill="1" applyBorder="1" applyAlignment="1">
      <alignment horizontal="center" vertical="center"/>
    </xf>
    <xf numFmtId="0" fontId="4" fillId="0" borderId="0" xfId="0" applyFont="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5" fillId="0" borderId="0" xfId="0" applyFont="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6" fillId="0" borderId="0" xfId="0" applyFont="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165" fontId="6" fillId="0" borderId="14" xfId="0" applyNumberFormat="1" applyFont="1" applyBorder="1" applyAlignment="1">
      <alignment horizontal="center" vertical="center"/>
    </xf>
    <xf numFmtId="165" fontId="6" fillId="0" borderId="12" xfId="0" applyNumberFormat="1" applyFont="1" applyBorder="1" applyAlignment="1">
      <alignment horizontal="center" vertical="center"/>
    </xf>
    <xf numFmtId="165" fontId="6" fillId="0" borderId="0" xfId="0" applyNumberFormat="1" applyFont="1" applyAlignment="1">
      <alignment horizontal="center" vertical="center"/>
    </xf>
    <xf numFmtId="165" fontId="6" fillId="0" borderId="13" xfId="0" applyNumberFormat="1" applyFont="1" applyBorder="1" applyAlignment="1">
      <alignment horizontal="center"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165" fontId="6" fillId="0" borderId="18" xfId="0" applyNumberFormat="1" applyFont="1" applyBorder="1" applyAlignment="1">
      <alignment horizontal="center" vertical="center"/>
    </xf>
    <xf numFmtId="165" fontId="6" fillId="0" borderId="15" xfId="0" applyNumberFormat="1" applyFont="1" applyBorder="1" applyAlignment="1">
      <alignment horizontal="center" vertical="center"/>
    </xf>
    <xf numFmtId="165" fontId="6" fillId="0" borderId="16" xfId="0" applyNumberFormat="1" applyFont="1" applyBorder="1" applyAlignment="1">
      <alignment horizontal="center" vertical="center"/>
    </xf>
    <xf numFmtId="165" fontId="6" fillId="0" borderId="17" xfId="0" applyNumberFormat="1" applyFont="1" applyBorder="1" applyAlignment="1">
      <alignment horizontal="center" vertical="center"/>
    </xf>
    <xf numFmtId="0" fontId="0" fillId="4" borderId="12" xfId="0" applyFill="1" applyBorder="1" applyAlignment="1">
      <alignment vertical="center"/>
    </xf>
    <xf numFmtId="0" fontId="0" fillId="4" borderId="0" xfId="0" applyFill="1" applyAlignment="1">
      <alignment vertical="center"/>
    </xf>
    <xf numFmtId="0" fontId="7" fillId="4" borderId="13" xfId="0" applyFont="1" applyFill="1" applyBorder="1" applyAlignment="1">
      <alignment horizontal="center" vertical="center"/>
    </xf>
    <xf numFmtId="165" fontId="0" fillId="4" borderId="14" xfId="0" applyNumberFormat="1" applyFill="1" applyBorder="1" applyAlignment="1">
      <alignment vertical="center"/>
    </xf>
    <xf numFmtId="165" fontId="0" fillId="4" borderId="6" xfId="0" applyNumberFormat="1" applyFill="1" applyBorder="1" applyAlignment="1">
      <alignment vertical="center"/>
    </xf>
    <xf numFmtId="165" fontId="0" fillId="4" borderId="0" xfId="0" applyNumberFormat="1" applyFill="1" applyAlignment="1">
      <alignment vertical="center"/>
    </xf>
    <xf numFmtId="165" fontId="0" fillId="4" borderId="13" xfId="0" applyNumberFormat="1"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3" borderId="12" xfId="0" applyFill="1" applyBorder="1" applyAlignment="1">
      <alignment vertical="center"/>
    </xf>
    <xf numFmtId="0" fontId="0" fillId="3" borderId="0" xfId="0" applyFill="1" applyAlignment="1">
      <alignment vertical="center"/>
    </xf>
    <xf numFmtId="0" fontId="7" fillId="3" borderId="13" xfId="0" applyFont="1" applyFill="1" applyBorder="1" applyAlignment="1">
      <alignment horizontal="center" vertical="center"/>
    </xf>
    <xf numFmtId="165" fontId="0" fillId="3" borderId="14" xfId="0" applyNumberFormat="1" applyFill="1" applyBorder="1" applyAlignment="1">
      <alignment vertical="center"/>
    </xf>
    <xf numFmtId="165" fontId="0" fillId="3" borderId="12" xfId="0" applyNumberFormat="1" applyFill="1" applyBorder="1" applyAlignment="1">
      <alignment vertical="center"/>
    </xf>
    <xf numFmtId="165" fontId="0" fillId="3" borderId="0" xfId="0" applyNumberFormat="1" applyFill="1" applyAlignment="1">
      <alignment vertical="center"/>
    </xf>
    <xf numFmtId="165" fontId="0" fillId="3" borderId="13" xfId="0" applyNumberFormat="1" applyFill="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7" fillId="0" borderId="8" xfId="0" applyFont="1" applyBorder="1" applyAlignment="1">
      <alignment horizontal="center" vertical="center"/>
    </xf>
    <xf numFmtId="165" fontId="0" fillId="0" borderId="9" xfId="0" applyNumberFormat="1" applyBorder="1" applyAlignment="1">
      <alignment vertical="center"/>
    </xf>
    <xf numFmtId="165" fontId="0" fillId="0" borderId="6" xfId="0" applyNumberFormat="1" applyBorder="1" applyAlignment="1">
      <alignment vertical="center"/>
    </xf>
    <xf numFmtId="165" fontId="0" fillId="0" borderId="7" xfId="0" applyNumberFormat="1" applyBorder="1" applyAlignment="1">
      <alignment vertical="center"/>
    </xf>
    <xf numFmtId="165" fontId="0" fillId="0" borderId="8" xfId="0" applyNumberFormat="1" applyBorder="1" applyAlignment="1">
      <alignment vertical="center"/>
    </xf>
    <xf numFmtId="0" fontId="0" fillId="0" borderId="19" xfId="0" applyBorder="1" applyAlignment="1">
      <alignment vertical="center"/>
    </xf>
    <xf numFmtId="0" fontId="0" fillId="0" borderId="1" xfId="0" applyBorder="1" applyAlignment="1">
      <alignment vertical="center"/>
    </xf>
    <xf numFmtId="0" fontId="7" fillId="0" borderId="20" xfId="0" applyFont="1" applyBorder="1" applyAlignment="1">
      <alignment horizontal="center" vertical="center"/>
    </xf>
    <xf numFmtId="165" fontId="0" fillId="0" borderId="21" xfId="0" applyNumberFormat="1" applyBorder="1" applyAlignment="1">
      <alignment vertical="center"/>
    </xf>
    <xf numFmtId="165" fontId="0" fillId="0" borderId="19" xfId="0" applyNumberFormat="1" applyBorder="1" applyAlignment="1">
      <alignment vertical="center"/>
    </xf>
    <xf numFmtId="165" fontId="0" fillId="0" borderId="1" xfId="0" applyNumberFormat="1" applyBorder="1" applyAlignment="1">
      <alignment vertical="center"/>
    </xf>
    <xf numFmtId="165" fontId="0" fillId="0" borderId="20" xfId="0" applyNumberFormat="1" applyBorder="1" applyAlignment="1">
      <alignment vertical="center"/>
    </xf>
    <xf numFmtId="0" fontId="0" fillId="5" borderId="12" xfId="0" applyFill="1" applyBorder="1" applyAlignment="1">
      <alignment vertical="center"/>
    </xf>
    <xf numFmtId="0" fontId="0" fillId="5" borderId="0" xfId="0" applyFill="1" applyAlignment="1">
      <alignment vertical="center"/>
    </xf>
    <xf numFmtId="0" fontId="7" fillId="5" borderId="13" xfId="0" applyFont="1" applyFill="1" applyBorder="1" applyAlignment="1">
      <alignment horizontal="center" vertical="center"/>
    </xf>
    <xf numFmtId="165" fontId="0" fillId="5" borderId="14" xfId="0" applyNumberFormat="1" applyFill="1" applyBorder="1" applyAlignment="1">
      <alignment vertical="center"/>
    </xf>
    <xf numFmtId="165" fontId="0" fillId="5" borderId="12" xfId="0" applyNumberFormat="1" applyFill="1" applyBorder="1" applyAlignment="1">
      <alignment vertical="center"/>
    </xf>
    <xf numFmtId="165" fontId="0" fillId="5" borderId="0" xfId="0" applyNumberFormat="1" applyFill="1" applyAlignment="1">
      <alignment vertical="center"/>
    </xf>
    <xf numFmtId="165" fontId="0" fillId="5" borderId="13" xfId="0" applyNumberFormat="1" applyFill="1" applyBorder="1" applyAlignment="1">
      <alignment vertical="center"/>
    </xf>
    <xf numFmtId="0" fontId="0" fillId="6" borderId="12" xfId="0" applyFill="1" applyBorder="1" applyAlignment="1">
      <alignment vertical="center"/>
    </xf>
    <xf numFmtId="0" fontId="0" fillId="6" borderId="0" xfId="0" applyFill="1" applyAlignment="1">
      <alignment vertical="center"/>
    </xf>
    <xf numFmtId="0" fontId="7" fillId="6" borderId="13" xfId="0" applyFont="1" applyFill="1" applyBorder="1" applyAlignment="1">
      <alignment horizontal="center" vertical="center"/>
    </xf>
    <xf numFmtId="165" fontId="0" fillId="6" borderId="14" xfId="0" applyNumberFormat="1" applyFill="1" applyBorder="1" applyAlignment="1">
      <alignment vertical="center"/>
    </xf>
    <xf numFmtId="165" fontId="0" fillId="6" borderId="12" xfId="0" applyNumberFormat="1" applyFill="1" applyBorder="1" applyAlignment="1">
      <alignment vertical="center"/>
    </xf>
    <xf numFmtId="165" fontId="0" fillId="6" borderId="0" xfId="0" applyNumberFormat="1" applyFill="1" applyAlignment="1">
      <alignment vertical="center"/>
    </xf>
    <xf numFmtId="165" fontId="0" fillId="6" borderId="13" xfId="0" applyNumberFormat="1" applyFill="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7" fillId="0" borderId="24" xfId="0" applyFont="1" applyBorder="1" applyAlignment="1">
      <alignment horizontal="center" vertical="center"/>
    </xf>
    <xf numFmtId="165" fontId="0" fillId="0" borderId="25" xfId="0" applyNumberFormat="1" applyBorder="1" applyAlignment="1">
      <alignment vertical="center"/>
    </xf>
    <xf numFmtId="165" fontId="0" fillId="0" borderId="22" xfId="0" applyNumberFormat="1" applyBorder="1" applyAlignment="1">
      <alignment vertical="center"/>
    </xf>
    <xf numFmtId="165" fontId="0" fillId="0" borderId="23" xfId="0" applyNumberFormat="1" applyBorder="1" applyAlignment="1">
      <alignment vertical="center"/>
    </xf>
    <xf numFmtId="165" fontId="0" fillId="0" borderId="24" xfId="0" applyNumberForma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0" fillId="0" borderId="12" xfId="0" applyBorder="1" applyAlignment="1">
      <alignment vertical="center"/>
    </xf>
    <xf numFmtId="0" fontId="7" fillId="0" borderId="13" xfId="0" applyFont="1" applyBorder="1" applyAlignment="1">
      <alignment horizontal="center" vertical="center"/>
    </xf>
    <xf numFmtId="165" fontId="0" fillId="0" borderId="14" xfId="0" applyNumberFormat="1" applyBorder="1" applyAlignment="1">
      <alignment vertical="center"/>
    </xf>
    <xf numFmtId="165" fontId="0" fillId="0" borderId="12" xfId="0" applyNumberFormat="1" applyBorder="1" applyAlignment="1">
      <alignment vertical="center"/>
    </xf>
    <xf numFmtId="165" fontId="0" fillId="0" borderId="0" xfId="0" applyNumberFormat="1" applyAlignment="1">
      <alignment vertical="center"/>
    </xf>
    <xf numFmtId="165" fontId="0" fillId="0" borderId="13" xfId="0" applyNumberFormat="1" applyBorder="1" applyAlignment="1">
      <alignment vertical="center"/>
    </xf>
    <xf numFmtId="0" fontId="0" fillId="2" borderId="22" xfId="0" applyFill="1" applyBorder="1" applyAlignment="1">
      <alignment vertical="center"/>
    </xf>
    <xf numFmtId="0" fontId="0" fillId="2" borderId="23" xfId="0" applyFill="1" applyBorder="1" applyAlignment="1">
      <alignment vertical="center"/>
    </xf>
    <xf numFmtId="0" fontId="7" fillId="2" borderId="24" xfId="0" applyFont="1" applyFill="1" applyBorder="1" applyAlignment="1">
      <alignment horizontal="center" vertical="center"/>
    </xf>
    <xf numFmtId="166" fontId="0" fillId="2" borderId="25" xfId="0" applyNumberFormat="1" applyFill="1" applyBorder="1" applyAlignment="1">
      <alignment vertical="center"/>
    </xf>
    <xf numFmtId="166" fontId="0" fillId="2" borderId="22" xfId="0" applyNumberFormat="1" applyFill="1" applyBorder="1" applyAlignment="1">
      <alignment vertical="center"/>
    </xf>
    <xf numFmtId="166" fontId="0" fillId="2" borderId="23" xfId="0" applyNumberFormat="1" applyFill="1" applyBorder="1" applyAlignment="1">
      <alignment vertical="center"/>
    </xf>
    <xf numFmtId="166" fontId="0" fillId="2" borderId="24" xfId="0" applyNumberFormat="1" applyFill="1" applyBorder="1" applyAlignment="1">
      <alignment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164" fontId="1" fillId="2" borderId="27" xfId="0" applyNumberFormat="1" applyFont="1" applyFill="1" applyBorder="1" applyAlignment="1">
      <alignment vertical="center"/>
    </xf>
    <xf numFmtId="0" fontId="8" fillId="2" borderId="28" xfId="0" applyFont="1" applyFill="1" applyBorder="1" applyAlignment="1">
      <alignment horizontal="center" vertical="center"/>
    </xf>
    <xf numFmtId="166" fontId="1" fillId="2" borderId="29" xfId="0" applyNumberFormat="1" applyFont="1" applyFill="1" applyBorder="1" applyAlignment="1">
      <alignment vertical="center"/>
    </xf>
    <xf numFmtId="166" fontId="1" fillId="2" borderId="26" xfId="0" applyNumberFormat="1" applyFont="1" applyFill="1" applyBorder="1" applyAlignment="1">
      <alignment vertical="center"/>
    </xf>
    <xf numFmtId="166" fontId="1" fillId="2" borderId="27" xfId="0" applyNumberFormat="1" applyFont="1" applyFill="1" applyBorder="1" applyAlignment="1">
      <alignment vertical="center"/>
    </xf>
    <xf numFmtId="166" fontId="1" fillId="2" borderId="28" xfId="0" applyNumberFormat="1" applyFont="1" applyFill="1" applyBorder="1" applyAlignment="1">
      <alignment vertical="center"/>
    </xf>
    <xf numFmtId="0" fontId="0" fillId="8" borderId="12" xfId="0" applyFill="1" applyBorder="1" applyAlignment="1">
      <alignment vertical="center"/>
    </xf>
    <xf numFmtId="0" fontId="0" fillId="8" borderId="0" xfId="0" applyFill="1" applyAlignment="1">
      <alignment vertical="center"/>
    </xf>
    <xf numFmtId="0" fontId="7" fillId="8" borderId="13" xfId="0" applyFont="1" applyFill="1" applyBorder="1" applyAlignment="1">
      <alignment horizontal="center" vertical="center"/>
    </xf>
    <xf numFmtId="166" fontId="0" fillId="8" borderId="14" xfId="0" applyNumberFormat="1" applyFill="1" applyBorder="1" applyAlignment="1">
      <alignment vertical="center"/>
    </xf>
    <xf numFmtId="166" fontId="0" fillId="8" borderId="12" xfId="0" applyNumberFormat="1" applyFill="1" applyBorder="1" applyAlignment="1">
      <alignment vertical="center"/>
    </xf>
    <xf numFmtId="166" fontId="0" fillId="8" borderId="0" xfId="0" applyNumberFormat="1" applyFill="1" applyAlignment="1">
      <alignment vertical="center"/>
    </xf>
    <xf numFmtId="166" fontId="0" fillId="8" borderId="13" xfId="0" applyNumberFormat="1" applyFill="1" applyBorder="1" applyAlignment="1">
      <alignment vertical="center"/>
    </xf>
    <xf numFmtId="165" fontId="0" fillId="8" borderId="14" xfId="0" applyNumberFormat="1" applyFill="1" applyBorder="1" applyAlignment="1">
      <alignment vertical="center"/>
    </xf>
    <xf numFmtId="165" fontId="0" fillId="8" borderId="12" xfId="0" applyNumberFormat="1" applyFill="1" applyBorder="1" applyAlignment="1">
      <alignment vertical="center"/>
    </xf>
    <xf numFmtId="165" fontId="0" fillId="8" borderId="0" xfId="0" applyNumberFormat="1" applyFill="1" applyAlignment="1">
      <alignment vertical="center"/>
    </xf>
    <xf numFmtId="165" fontId="0" fillId="8" borderId="13" xfId="0" applyNumberFormat="1" applyFill="1" applyBorder="1" applyAlignment="1">
      <alignment vertical="center"/>
    </xf>
    <xf numFmtId="0" fontId="9" fillId="0" borderId="0" xfId="0" applyFont="1" applyAlignment="1">
      <alignment vertical="center"/>
    </xf>
    <xf numFmtId="0" fontId="9" fillId="0" borderId="10" xfId="0" applyFont="1" applyBorder="1" applyAlignment="1">
      <alignment vertical="center"/>
    </xf>
    <xf numFmtId="0" fontId="5" fillId="0" borderId="9" xfId="0" applyFont="1" applyBorder="1" applyAlignment="1">
      <alignment horizontal="center" vertical="center"/>
    </xf>
    <xf numFmtId="0" fontId="9" fillId="0" borderId="11" xfId="0" applyFont="1" applyBorder="1" applyAlignment="1">
      <alignment vertical="center"/>
    </xf>
    <xf numFmtId="0" fontId="0" fillId="8" borderId="30" xfId="0" applyFill="1" applyBorder="1" applyAlignment="1">
      <alignment vertical="center"/>
    </xf>
    <xf numFmtId="0" fontId="0" fillId="8" borderId="4" xfId="0" applyFill="1" applyBorder="1" applyAlignment="1">
      <alignment vertical="center"/>
    </xf>
    <xf numFmtId="0" fontId="8" fillId="8" borderId="31" xfId="0" applyFont="1" applyFill="1" applyBorder="1" applyAlignment="1">
      <alignment horizontal="center" vertical="center"/>
    </xf>
    <xf numFmtId="166" fontId="0" fillId="8" borderId="32" xfId="0" applyNumberFormat="1" applyFill="1" applyBorder="1" applyAlignment="1">
      <alignment vertical="center"/>
    </xf>
    <xf numFmtId="166" fontId="0" fillId="8" borderId="30" xfId="0" applyNumberFormat="1" applyFill="1" applyBorder="1" applyAlignment="1">
      <alignment vertical="center"/>
    </xf>
    <xf numFmtId="166" fontId="0" fillId="8" borderId="4" xfId="0" applyNumberFormat="1" applyFill="1" applyBorder="1" applyAlignment="1">
      <alignment vertical="center"/>
    </xf>
    <xf numFmtId="166" fontId="0" fillId="8" borderId="31" xfId="0" applyNumberFormat="1" applyFill="1" applyBorder="1" applyAlignment="1">
      <alignment vertical="center"/>
    </xf>
    <xf numFmtId="0" fontId="7" fillId="0" borderId="0" xfId="0" applyFont="1"/>
    <xf numFmtId="0" fontId="7" fillId="0" borderId="10" xfId="0" applyFont="1" applyBorder="1"/>
    <xf numFmtId="0" fontId="7" fillId="0" borderId="11" xfId="0" applyFont="1" applyBorder="1"/>
    <xf numFmtId="0" fontId="8" fillId="8" borderId="13" xfId="0" applyFont="1" applyFill="1" applyBorder="1" applyAlignment="1">
      <alignment horizontal="center" vertical="center"/>
    </xf>
    <xf numFmtId="0" fontId="0" fillId="0" borderId="10" xfId="0" applyBorder="1"/>
    <xf numFmtId="0" fontId="5" fillId="7" borderId="22" xfId="0" applyFont="1" applyFill="1" applyBorder="1" applyAlignment="1">
      <alignment vertical="center"/>
    </xf>
    <xf numFmtId="0" fontId="5" fillId="7" borderId="23" xfId="0" applyFont="1" applyFill="1" applyBorder="1" applyAlignment="1">
      <alignment vertical="center"/>
    </xf>
    <xf numFmtId="0" fontId="5" fillId="7" borderId="24" xfId="0" applyFont="1" applyFill="1" applyBorder="1" applyAlignment="1">
      <alignment horizontal="center" vertical="center"/>
    </xf>
    <xf numFmtId="167" fontId="5" fillId="7" borderId="25" xfId="0" applyNumberFormat="1" applyFont="1" applyFill="1" applyBorder="1" applyAlignment="1">
      <alignment vertical="center"/>
    </xf>
    <xf numFmtId="167" fontId="5" fillId="7" borderId="22" xfId="0" applyNumberFormat="1" applyFont="1" applyFill="1" applyBorder="1" applyAlignment="1">
      <alignment vertical="center"/>
    </xf>
    <xf numFmtId="167" fontId="5" fillId="7" borderId="23" xfId="0" applyNumberFormat="1" applyFont="1" applyFill="1" applyBorder="1" applyAlignment="1">
      <alignment vertical="center"/>
    </xf>
    <xf numFmtId="167" fontId="5" fillId="7" borderId="24" xfId="0" applyNumberFormat="1" applyFont="1" applyFill="1" applyBorder="1" applyAlignment="1">
      <alignment vertical="center"/>
    </xf>
    <xf numFmtId="165" fontId="0" fillId="0" borderId="0" xfId="0" applyNumberFormat="1"/>
    <xf numFmtId="0" fontId="7" fillId="0" borderId="0" xfId="0" applyFont="1" applyAlignment="1">
      <alignment vertical="center"/>
    </xf>
    <xf numFmtId="165" fontId="7" fillId="0" borderId="0" xfId="0" applyNumberFormat="1" applyFont="1"/>
    <xf numFmtId="0" fontId="0" fillId="0" borderId="33" xfId="0" applyBorder="1"/>
    <xf numFmtId="0" fontId="0" fillId="0" borderId="34" xfId="0" applyBorder="1"/>
    <xf numFmtId="0" fontId="0" fillId="0" borderId="0" xfId="0" applyAlignment="1">
      <alignment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 fillId="0" borderId="36" xfId="0" applyFont="1" applyBorder="1" applyAlignment="1">
      <alignment horizontal="center" vertical="center" wrapText="1"/>
    </xf>
    <xf numFmtId="0" fontId="0" fillId="0" borderId="15" xfId="0" applyBorder="1" applyAlignment="1">
      <alignment horizontal="center" vertical="center"/>
    </xf>
    <xf numFmtId="168" fontId="0" fillId="0" borderId="16" xfId="0" applyNumberFormat="1" applyBorder="1" applyAlignment="1">
      <alignment horizontal="center" vertical="center"/>
    </xf>
    <xf numFmtId="3" fontId="0" fillId="0" borderId="16" xfId="0" applyNumberFormat="1" applyBorder="1" applyAlignment="1">
      <alignment horizontal="center" vertical="center"/>
    </xf>
    <xf numFmtId="168" fontId="1" fillId="0" borderId="39" xfId="0" applyNumberFormat="1" applyFont="1" applyBorder="1" applyAlignment="1">
      <alignment horizontal="center" vertical="center"/>
    </xf>
    <xf numFmtId="0" fontId="0" fillId="0" borderId="12" xfId="0" applyBorder="1" applyAlignment="1">
      <alignment horizontal="center" vertical="center"/>
    </xf>
    <xf numFmtId="168" fontId="0" fillId="0" borderId="0" xfId="0" applyNumberFormat="1" applyAlignment="1">
      <alignment horizontal="center" vertical="center"/>
    </xf>
    <xf numFmtId="3" fontId="0" fillId="0" borderId="0" xfId="0" applyNumberFormat="1" applyAlignment="1">
      <alignment horizontal="center" vertical="center"/>
    </xf>
    <xf numFmtId="168" fontId="1" fillId="0" borderId="11" xfId="0" applyNumberFormat="1" applyFont="1" applyBorder="1" applyAlignment="1">
      <alignment horizontal="center" vertical="center"/>
    </xf>
    <xf numFmtId="0" fontId="0" fillId="0" borderId="19" xfId="0" applyBorder="1" applyAlignment="1">
      <alignment horizontal="center" vertical="center"/>
    </xf>
    <xf numFmtId="168" fontId="0" fillId="0" borderId="1" xfId="0" applyNumberFormat="1" applyBorder="1" applyAlignment="1">
      <alignment horizontal="center" vertical="center"/>
    </xf>
    <xf numFmtId="3" fontId="0" fillId="0" borderId="1" xfId="0" applyNumberFormat="1" applyBorder="1" applyAlignment="1">
      <alignment horizontal="center" vertical="center"/>
    </xf>
    <xf numFmtId="168" fontId="1" fillId="0" borderId="34" xfId="0" applyNumberFormat="1"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right" vertical="center"/>
    </xf>
    <xf numFmtId="168" fontId="0" fillId="0" borderId="0" xfId="0" applyNumberFormat="1" applyAlignment="1">
      <alignment vertical="center"/>
    </xf>
    <xf numFmtId="168" fontId="0" fillId="0" borderId="0" xfId="0" applyNumberFormat="1"/>
    <xf numFmtId="0" fontId="0" fillId="0" borderId="43" xfId="0" applyBorder="1"/>
    <xf numFmtId="0" fontId="0" fillId="0" borderId="44" xfId="0" applyBorder="1"/>
    <xf numFmtId="0" fontId="0" fillId="0" borderId="45" xfId="0" applyBorder="1"/>
    <xf numFmtId="0" fontId="0" fillId="3" borderId="2" xfId="0" applyFill="1" applyBorder="1"/>
    <xf numFmtId="0" fontId="0" fillId="4" borderId="2" xfId="0" applyFill="1" applyBorder="1"/>
    <xf numFmtId="0" fontId="0" fillId="5" borderId="2" xfId="0" applyFill="1" applyBorder="1"/>
    <xf numFmtId="0" fontId="0" fillId="6" borderId="2" xfId="0" applyFill="1" applyBorder="1"/>
    <xf numFmtId="0" fontId="0" fillId="4" borderId="0" xfId="0" applyFill="1"/>
    <xf numFmtId="0" fontId="0" fillId="3" borderId="0" xfId="0" applyFill="1" applyAlignment="1">
      <alignment horizontal="center"/>
    </xf>
    <xf numFmtId="0" fontId="0" fillId="4" borderId="0" xfId="0" applyFill="1" applyAlignment="1">
      <alignment horizontal="center"/>
    </xf>
    <xf numFmtId="0" fontId="0" fillId="5" borderId="0" xfId="0" applyFill="1" applyAlignment="1">
      <alignment horizontal="center"/>
    </xf>
    <xf numFmtId="0" fontId="0" fillId="6" borderId="13" xfId="0" applyFill="1" applyBorder="1" applyAlignment="1">
      <alignment horizontal="center"/>
    </xf>
    <xf numFmtId="165" fontId="0" fillId="4" borderId="0" xfId="0" applyNumberFormat="1" applyFill="1"/>
    <xf numFmtId="0" fontId="1" fillId="3" borderId="43" xfId="0" applyFont="1" applyFill="1" applyBorder="1" applyAlignment="1">
      <alignment horizontal="center"/>
    </xf>
    <xf numFmtId="0" fontId="1" fillId="5" borderId="44" xfId="0" applyFont="1" applyFill="1" applyBorder="1" applyAlignment="1">
      <alignment horizontal="center"/>
    </xf>
    <xf numFmtId="0" fontId="1" fillId="6" borderId="45" xfId="0" applyFont="1" applyFill="1" applyBorder="1" applyAlignment="1">
      <alignment horizontal="center"/>
    </xf>
    <xf numFmtId="0" fontId="1" fillId="4" borderId="44" xfId="0" applyFont="1" applyFill="1" applyBorder="1" applyAlignment="1">
      <alignment horizontal="center"/>
    </xf>
    <xf numFmtId="0" fontId="0" fillId="4" borderId="23" xfId="0" applyFill="1" applyBorder="1"/>
    <xf numFmtId="165" fontId="0" fillId="4" borderId="23" xfId="0" applyNumberFormat="1" applyFill="1" applyBorder="1"/>
    <xf numFmtId="0" fontId="0" fillId="0" borderId="0" xfId="0" applyAlignment="1">
      <alignment horizontal="center"/>
    </xf>
    <xf numFmtId="0" fontId="0" fillId="0" borderId="13" xfId="0" applyBorder="1" applyAlignment="1">
      <alignment horizontal="center"/>
    </xf>
    <xf numFmtId="0" fontId="0" fillId="0" borderId="16" xfId="0" applyBorder="1" applyAlignment="1">
      <alignment horizontal="center"/>
    </xf>
    <xf numFmtId="0" fontId="0" fillId="4" borderId="16" xfId="0" applyFill="1" applyBorder="1" applyAlignment="1">
      <alignment horizontal="center"/>
    </xf>
    <xf numFmtId="0" fontId="0" fillId="0" borderId="17" xfId="0" applyBorder="1" applyAlignment="1">
      <alignment horizontal="center"/>
    </xf>
    <xf numFmtId="0" fontId="0" fillId="3" borderId="0" xfId="0" applyFill="1"/>
    <xf numFmtId="165" fontId="0" fillId="3" borderId="0" xfId="0" applyNumberFormat="1" applyFill="1"/>
    <xf numFmtId="0" fontId="9" fillId="0" borderId="0" xfId="0" applyFont="1"/>
    <xf numFmtId="0" fontId="0" fillId="5" borderId="0" xfId="0" applyFill="1"/>
    <xf numFmtId="165" fontId="0" fillId="5" borderId="0" xfId="0" applyNumberFormat="1" applyFill="1"/>
    <xf numFmtId="167" fontId="0" fillId="5" borderId="0" xfId="0" applyNumberFormat="1" applyFill="1"/>
    <xf numFmtId="0" fontId="0" fillId="6" borderId="0" xfId="0" applyFill="1"/>
    <xf numFmtId="165" fontId="0" fillId="6" borderId="0" xfId="0" applyNumberFormat="1" applyFill="1"/>
    <xf numFmtId="164" fontId="0" fillId="2" borderId="2" xfId="0" applyNumberFormat="1"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164" fontId="0" fillId="4" borderId="2" xfId="0" applyNumberFormat="1" applyFill="1" applyBorder="1" applyAlignment="1" applyProtection="1">
      <alignment horizontal="center" vertical="center"/>
      <protection locked="0"/>
    </xf>
    <xf numFmtId="165" fontId="0" fillId="5" borderId="2" xfId="0" applyNumberFormat="1" applyFill="1" applyBorder="1" applyAlignment="1" applyProtection="1">
      <alignment horizontal="center" vertical="center"/>
      <protection locked="0"/>
    </xf>
    <xf numFmtId="165" fontId="0" fillId="6" borderId="2" xfId="0" applyNumberFormat="1" applyFill="1" applyBorder="1" applyAlignment="1" applyProtection="1">
      <alignment horizontal="center" vertical="center"/>
      <protection locked="0"/>
    </xf>
    <xf numFmtId="168" fontId="0" fillId="8" borderId="15" xfId="0" applyNumberFormat="1" applyFill="1" applyBorder="1" applyAlignment="1">
      <alignment horizontal="center"/>
    </xf>
    <xf numFmtId="168" fontId="0" fillId="8" borderId="17" xfId="0" applyNumberFormat="1" applyFill="1" applyBorder="1" applyAlignment="1">
      <alignment horizontal="center"/>
    </xf>
    <xf numFmtId="0" fontId="0" fillId="8" borderId="12" xfId="0" applyFill="1" applyBorder="1" applyAlignment="1">
      <alignment horizontal="center"/>
    </xf>
    <xf numFmtId="0" fontId="0" fillId="8" borderId="13" xfId="0" applyFill="1" applyBorder="1" applyAlignment="1">
      <alignment horizontal="center"/>
    </xf>
    <xf numFmtId="0" fontId="0" fillId="8" borderId="15" xfId="0" applyFill="1" applyBorder="1" applyAlignment="1">
      <alignment horizontal="center"/>
    </xf>
    <xf numFmtId="0" fontId="0" fillId="8" borderId="17" xfId="0" applyFill="1" applyBorder="1" applyAlignment="1">
      <alignment horizontal="center"/>
    </xf>
    <xf numFmtId="168" fontId="0" fillId="8" borderId="6" xfId="0" applyNumberFormat="1" applyFill="1" applyBorder="1" applyAlignment="1">
      <alignment horizontal="center"/>
    </xf>
    <xf numFmtId="168" fontId="0" fillId="8" borderId="8" xfId="0" applyNumberFormat="1" applyFill="1" applyBorder="1" applyAlignment="1">
      <alignment horizontal="center"/>
    </xf>
    <xf numFmtId="168" fontId="0" fillId="8" borderId="12" xfId="0" applyNumberFormat="1" applyFill="1" applyBorder="1" applyAlignment="1">
      <alignment horizontal="center"/>
    </xf>
    <xf numFmtId="168" fontId="0" fillId="8" borderId="13" xfId="0" applyNumberFormat="1" applyFill="1" applyBorder="1" applyAlignment="1">
      <alignment horizontal="center"/>
    </xf>
    <xf numFmtId="0" fontId="0" fillId="0" borderId="35" xfId="0" applyBorder="1" applyAlignment="1">
      <alignment horizontal="center" vertical="center" wrapText="1"/>
    </xf>
    <xf numFmtId="0" fontId="0" fillId="0" borderId="29" xfId="0" applyBorder="1" applyAlignment="1">
      <alignment horizontal="center" vertical="center" wrapText="1"/>
    </xf>
    <xf numFmtId="0" fontId="0" fillId="0" borderId="0" xfId="0" applyAlignment="1">
      <alignment horizontal="lef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wrapText="1"/>
    </xf>
    <xf numFmtId="0" fontId="0" fillId="0" borderId="9" xfId="0" applyBorder="1" applyAlignment="1">
      <alignment horizontal="center" vertical="center" wrapText="1"/>
    </xf>
    <xf numFmtId="0" fontId="0" fillId="0" borderId="41" xfId="0" applyBorder="1" applyAlignment="1">
      <alignment horizontal="center" vertical="center" wrapText="1"/>
    </xf>
    <xf numFmtId="0" fontId="0" fillId="0" borderId="18" xfId="0" applyBorder="1" applyAlignment="1">
      <alignment horizontal="center" vertical="center" wrapText="1"/>
    </xf>
    <xf numFmtId="0" fontId="0" fillId="0" borderId="42" xfId="0" applyBorder="1" applyAlignment="1">
      <alignment horizontal="center" vertical="center" wrapText="1"/>
    </xf>
    <xf numFmtId="0" fontId="0" fillId="0" borderId="21" xfId="0" applyBorder="1" applyAlignment="1">
      <alignment horizontal="center" vertical="center" wrapText="1"/>
    </xf>
    <xf numFmtId="0" fontId="0" fillId="8" borderId="6" xfId="0" applyFill="1" applyBorder="1" applyAlignment="1">
      <alignment horizontal="center"/>
    </xf>
    <xf numFmtId="0" fontId="0" fillId="8" borderId="8" xfId="0" applyFill="1" applyBorder="1" applyAlignment="1">
      <alignment horizontal="center"/>
    </xf>
  </cellXfs>
  <cellStyles count="1">
    <cellStyle name="Standard"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18109166996498"/>
          <c:y val="0.18029663446387295"/>
          <c:w val="0.78591158520533344"/>
          <c:h val="0.76684720079500679"/>
        </c:manualLayout>
      </c:layout>
      <c:barChart>
        <c:barDir val="col"/>
        <c:grouping val="clustered"/>
        <c:varyColors val="0"/>
        <c:ser>
          <c:idx val="1"/>
          <c:order val="0"/>
          <c:tx>
            <c:v>Neuer Verbrauchermilchpreis</c:v>
          </c:tx>
          <c:spPr>
            <a:solidFill>
              <a:schemeClr val="accent6">
                <a:lumMod val="75000"/>
              </a:schemeClr>
            </a:solidFill>
            <a:ln>
              <a:noFill/>
            </a:ln>
            <a:effectLst/>
          </c:spPr>
          <c:invertIfNegative val="0"/>
          <c:cat>
            <c:strRef>
              <c:f>'Stundenlohn der Milchbauern'!$G$33:$K$33</c:f>
              <c:strCache>
                <c:ptCount val="5"/>
                <c:pt idx="0">
                  <c:v>Bayern Ø 52 Kühe</c:v>
                </c:pt>
                <c:pt idx="1">
                  <c:v>18 Kühe</c:v>
                </c:pt>
                <c:pt idx="2">
                  <c:v>39 Kühe</c:v>
                </c:pt>
                <c:pt idx="3">
                  <c:v>60 Kühe</c:v>
                </c:pt>
                <c:pt idx="4">
                  <c:v>94 Kühe</c:v>
                </c:pt>
              </c:strCache>
            </c:strRef>
          </c:cat>
          <c:val>
            <c:numRef>
              <c:f>'Stundenlohn der Milchbauern'!$G$54:$K$54</c:f>
              <c:numCache>
                <c:formatCode>#,##0.00_ ;[Red]\-#,##0.00\ </c:formatCode>
                <c:ptCount val="5"/>
                <c:pt idx="0">
                  <c:v>78.998099999999994</c:v>
                </c:pt>
                <c:pt idx="1">
                  <c:v>78.998099999999994</c:v>
                </c:pt>
                <c:pt idx="2">
                  <c:v>78.998099999999994</c:v>
                </c:pt>
                <c:pt idx="3">
                  <c:v>78.998099999999994</c:v>
                </c:pt>
                <c:pt idx="4">
                  <c:v>78.998099999999994</c:v>
                </c:pt>
              </c:numCache>
            </c:numRef>
          </c:val>
          <c:extLst>
            <c:ext xmlns:c16="http://schemas.microsoft.com/office/drawing/2014/chart" uri="{C3380CC4-5D6E-409C-BE32-E72D297353CC}">
              <c16:uniqueId val="{00000000-D7D5-44E8-BCFD-20ACF4EB55FA}"/>
            </c:ext>
          </c:extLst>
        </c:ser>
        <c:ser>
          <c:idx val="2"/>
          <c:order val="2"/>
          <c:tx>
            <c:v>DUMMY</c:v>
          </c:tx>
          <c:spPr>
            <a:noFill/>
            <a:ln>
              <a:noFill/>
            </a:ln>
            <a:effectLst/>
          </c:spPr>
          <c:invertIfNegative val="0"/>
          <c:cat>
            <c:strRef>
              <c:f>'Stundenlohn der Milchbauern'!$G$33:$K$33</c:f>
              <c:strCache>
                <c:ptCount val="5"/>
                <c:pt idx="0">
                  <c:v>Bayern Ø 52 Kühe</c:v>
                </c:pt>
                <c:pt idx="1">
                  <c:v>18 Kühe</c:v>
                </c:pt>
                <c:pt idx="2">
                  <c:v>39 Kühe</c:v>
                </c:pt>
                <c:pt idx="3">
                  <c:v>60 Kühe</c:v>
                </c:pt>
                <c:pt idx="4">
                  <c:v>94 Kühe</c:v>
                </c:pt>
              </c:strCache>
            </c:strRef>
          </c:cat>
          <c:val>
            <c:numRef>
              <c:f>'Stundenlohn der Milchbauern'!$G$54:$K$54</c:f>
              <c:numCache>
                <c:formatCode>#,##0.00_ ;[Red]\-#,##0.00\ </c:formatCode>
                <c:ptCount val="5"/>
                <c:pt idx="0">
                  <c:v>78.998099999999994</c:v>
                </c:pt>
                <c:pt idx="1">
                  <c:v>78.998099999999994</c:v>
                </c:pt>
                <c:pt idx="2">
                  <c:v>78.998099999999994</c:v>
                </c:pt>
                <c:pt idx="3">
                  <c:v>78.998099999999994</c:v>
                </c:pt>
                <c:pt idx="4">
                  <c:v>78.998099999999994</c:v>
                </c:pt>
              </c:numCache>
            </c:numRef>
          </c:val>
          <c:extLst>
            <c:ext xmlns:c16="http://schemas.microsoft.com/office/drawing/2014/chart" uri="{C3380CC4-5D6E-409C-BE32-E72D297353CC}">
              <c16:uniqueId val="{00000001-D7D5-44E8-BCFD-20ACF4EB55FA}"/>
            </c:ext>
          </c:extLst>
        </c:ser>
        <c:dLbls>
          <c:showLegendKey val="0"/>
          <c:showVal val="0"/>
          <c:showCatName val="0"/>
          <c:showSerName val="0"/>
          <c:showPercent val="0"/>
          <c:showBubbleSize val="0"/>
        </c:dLbls>
        <c:gapWidth val="500"/>
        <c:overlap val="-100"/>
        <c:axId val="813896896"/>
        <c:axId val="813897224"/>
      </c:barChart>
      <c:barChart>
        <c:barDir val="col"/>
        <c:grouping val="clustered"/>
        <c:varyColors val="0"/>
        <c:ser>
          <c:idx val="0"/>
          <c:order val="1"/>
          <c:tx>
            <c:v>Stundenlohn der Familie</c:v>
          </c:tx>
          <c:spPr>
            <a:solidFill>
              <a:srgbClr val="FFC000"/>
            </a:solidFill>
            <a:ln>
              <a:noFill/>
            </a:ln>
            <a:effectLst/>
          </c:spPr>
          <c:invertIfNegative val="0"/>
          <c:cat>
            <c:strRef>
              <c:f>'Stundenlohn der Milchbauern'!$G$33:$K$33</c:f>
              <c:strCache>
                <c:ptCount val="5"/>
                <c:pt idx="0">
                  <c:v>Bayern Ø 52 Kühe</c:v>
                </c:pt>
                <c:pt idx="1">
                  <c:v>18 Kühe</c:v>
                </c:pt>
                <c:pt idx="2">
                  <c:v>39 Kühe</c:v>
                </c:pt>
                <c:pt idx="3">
                  <c:v>60 Kühe</c:v>
                </c:pt>
                <c:pt idx="4">
                  <c:v>94 Kühe</c:v>
                </c:pt>
              </c:strCache>
            </c:strRef>
          </c:cat>
          <c:val>
            <c:numRef>
              <c:f>'Stundenlohn der Milchbauern'!$G$47:$K$47</c:f>
              <c:numCache>
                <c:formatCode>#,##0.0_ ;[Red]\-#,##0.0\ </c:formatCode>
                <c:ptCount val="5"/>
                <c:pt idx="0">
                  <c:v>8.7267448377450947</c:v>
                </c:pt>
                <c:pt idx="1">
                  <c:v>3.4359490917491735</c:v>
                </c:pt>
                <c:pt idx="2">
                  <c:v>7.8402963711171685</c:v>
                </c:pt>
                <c:pt idx="3">
                  <c:v>9.9607814237986272</c:v>
                </c:pt>
                <c:pt idx="4">
                  <c:v>12.840010871414242</c:v>
                </c:pt>
              </c:numCache>
            </c:numRef>
          </c:val>
          <c:extLst>
            <c:ext xmlns:c16="http://schemas.microsoft.com/office/drawing/2014/chart" uri="{C3380CC4-5D6E-409C-BE32-E72D297353CC}">
              <c16:uniqueId val="{00000002-D7D5-44E8-BCFD-20ACF4EB55FA}"/>
            </c:ext>
          </c:extLst>
        </c:ser>
        <c:dLbls>
          <c:showLegendKey val="0"/>
          <c:showVal val="0"/>
          <c:showCatName val="0"/>
          <c:showSerName val="0"/>
          <c:showPercent val="0"/>
          <c:showBubbleSize val="0"/>
        </c:dLbls>
        <c:gapWidth val="500"/>
        <c:overlap val="-100"/>
        <c:axId val="816829768"/>
        <c:axId val="816829440"/>
      </c:barChart>
      <c:catAx>
        <c:axId val="813896896"/>
        <c:scaling>
          <c:orientation val="minMax"/>
        </c:scaling>
        <c:delete val="1"/>
        <c:axPos val="b"/>
        <c:numFmt formatCode="General" sourceLinked="1"/>
        <c:majorTickMark val="none"/>
        <c:minorTickMark val="none"/>
        <c:tickLblPos val="nextTo"/>
        <c:crossAx val="813897224"/>
        <c:crosses val="autoZero"/>
        <c:auto val="1"/>
        <c:lblAlgn val="ctr"/>
        <c:lblOffset val="100"/>
        <c:noMultiLvlLbl val="0"/>
      </c:catAx>
      <c:valAx>
        <c:axId val="813897224"/>
        <c:scaling>
          <c:orientation val="minMax"/>
          <c:max val="160"/>
        </c:scaling>
        <c:delete val="0"/>
        <c:axPos val="l"/>
        <c:majorGridlines>
          <c:spPr>
            <a:ln w="9525" cap="flat" cmpd="sng" algn="ctr">
              <a:solidFill>
                <a:schemeClr val="tx1">
                  <a:lumMod val="15000"/>
                  <a:lumOff val="85000"/>
                </a:schemeClr>
              </a:solidFill>
              <a:round/>
            </a:ln>
            <a:effectLst/>
          </c:spPr>
        </c:majorGridlines>
        <c:numFmt formatCode="#,##0.0_ ;[Red]\-#,##0.0\ " sourceLinked="0"/>
        <c:majorTickMark val="none"/>
        <c:minorTickMark val="none"/>
        <c:tickLblPos val="nextTo"/>
        <c:spPr>
          <a:solidFill>
            <a:schemeClr val="accent6">
              <a:lumMod val="60000"/>
              <a:lumOff val="40000"/>
            </a:schemeClr>
          </a:solid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de-DE"/>
          </a:p>
        </c:txPr>
        <c:crossAx val="813896896"/>
        <c:crosses val="autoZero"/>
        <c:crossBetween val="between"/>
      </c:valAx>
      <c:valAx>
        <c:axId val="816829440"/>
        <c:scaling>
          <c:orientation val="minMax"/>
          <c:max val="40"/>
        </c:scaling>
        <c:delete val="0"/>
        <c:axPos val="r"/>
        <c:numFmt formatCode="#,##0.0_ ;[Red]\-#,##0.0\ " sourceLinked="1"/>
        <c:majorTickMark val="out"/>
        <c:minorTickMark val="none"/>
        <c:tickLblPos val="nextTo"/>
        <c:spPr>
          <a:solidFill>
            <a:srgbClr val="FFC000"/>
          </a:solid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816829768"/>
        <c:crosses val="max"/>
        <c:crossBetween val="between"/>
      </c:valAx>
      <c:catAx>
        <c:axId val="816829768"/>
        <c:scaling>
          <c:orientation val="minMax"/>
        </c:scaling>
        <c:delete val="1"/>
        <c:axPos val="b"/>
        <c:numFmt formatCode="General" sourceLinked="1"/>
        <c:majorTickMark val="out"/>
        <c:minorTickMark val="none"/>
        <c:tickLblPos val="nextTo"/>
        <c:crossAx val="81682944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18109166996498"/>
          <c:y val="0.18029663446387295"/>
          <c:w val="0.78591158520533344"/>
          <c:h val="0.76684720079500679"/>
        </c:manualLayout>
      </c:layout>
      <c:barChart>
        <c:barDir val="col"/>
        <c:grouping val="clustered"/>
        <c:varyColors val="0"/>
        <c:ser>
          <c:idx val="1"/>
          <c:order val="0"/>
          <c:spPr>
            <a:solidFill>
              <a:schemeClr val="accent6">
                <a:lumMod val="75000"/>
              </a:schemeClr>
            </a:solidFill>
            <a:ln>
              <a:noFill/>
            </a:ln>
            <a:effectLst/>
          </c:spPr>
          <c:invertIfNegative val="0"/>
          <c:cat>
            <c:strRef>
              <c:f>'Stundenlohn der Milchbauern'!$G$33:$K$33</c:f>
              <c:strCache>
                <c:ptCount val="5"/>
                <c:pt idx="0">
                  <c:v>Bayern Ø 52 Kühe</c:v>
                </c:pt>
                <c:pt idx="1">
                  <c:v>18 Kühe</c:v>
                </c:pt>
                <c:pt idx="2">
                  <c:v>39 Kühe</c:v>
                </c:pt>
                <c:pt idx="3">
                  <c:v>60 Kühe</c:v>
                </c:pt>
                <c:pt idx="4">
                  <c:v>94 Kühe</c:v>
                </c:pt>
              </c:strCache>
            </c:strRef>
          </c:cat>
          <c:val>
            <c:numRef>
              <c:f>'Stundenlohn der Milchbauern'!$E$118:$I$118</c:f>
              <c:numCache>
                <c:formatCode>0.0</c:formatCode>
                <c:ptCount val="5"/>
                <c:pt idx="0">
                  <c:v>78.998099999999994</c:v>
                </c:pt>
                <c:pt idx="1">
                  <c:v>78.998099999999994</c:v>
                </c:pt>
                <c:pt idx="2">
                  <c:v>78.998099999999994</c:v>
                </c:pt>
                <c:pt idx="3">
                  <c:v>78.998099999999994</c:v>
                </c:pt>
                <c:pt idx="4">
                  <c:v>78.998099999999994</c:v>
                </c:pt>
              </c:numCache>
            </c:numRef>
          </c:val>
          <c:extLst>
            <c:ext xmlns:c16="http://schemas.microsoft.com/office/drawing/2014/chart" uri="{C3380CC4-5D6E-409C-BE32-E72D297353CC}">
              <c16:uniqueId val="{00000000-081A-48D8-9875-BEE935E84976}"/>
            </c:ext>
          </c:extLst>
        </c:ser>
        <c:ser>
          <c:idx val="2"/>
          <c:order val="2"/>
          <c:tx>
            <c:v>DUMMY</c:v>
          </c:tx>
          <c:spPr>
            <a:noFill/>
            <a:ln>
              <a:noFill/>
            </a:ln>
            <a:effectLst/>
          </c:spPr>
          <c:invertIfNegative val="0"/>
          <c:cat>
            <c:strRef>
              <c:f>'Stundenlohn der Milchbauern'!$G$33:$K$33</c:f>
              <c:strCache>
                <c:ptCount val="5"/>
                <c:pt idx="0">
                  <c:v>Bayern Ø 52 Kühe</c:v>
                </c:pt>
                <c:pt idx="1">
                  <c:v>18 Kühe</c:v>
                </c:pt>
                <c:pt idx="2">
                  <c:v>39 Kühe</c:v>
                </c:pt>
                <c:pt idx="3">
                  <c:v>60 Kühe</c:v>
                </c:pt>
                <c:pt idx="4">
                  <c:v>94 Kühe</c:v>
                </c:pt>
              </c:strCache>
            </c:strRef>
          </c:cat>
          <c:val>
            <c:numRef>
              <c:f>'Stundenlohn der Milchbauern'!$G$54:$K$54</c:f>
              <c:numCache>
                <c:formatCode>#,##0.00_ ;[Red]\-#,##0.00\ </c:formatCode>
                <c:ptCount val="5"/>
                <c:pt idx="0">
                  <c:v>78.998099999999994</c:v>
                </c:pt>
                <c:pt idx="1">
                  <c:v>78.998099999999994</c:v>
                </c:pt>
                <c:pt idx="2">
                  <c:v>78.998099999999994</c:v>
                </c:pt>
                <c:pt idx="3">
                  <c:v>78.998099999999994</c:v>
                </c:pt>
                <c:pt idx="4">
                  <c:v>78.998099999999994</c:v>
                </c:pt>
              </c:numCache>
            </c:numRef>
          </c:val>
          <c:extLst>
            <c:ext xmlns:c16="http://schemas.microsoft.com/office/drawing/2014/chart" uri="{C3380CC4-5D6E-409C-BE32-E72D297353CC}">
              <c16:uniqueId val="{00000001-081A-48D8-9875-BEE935E84976}"/>
            </c:ext>
          </c:extLst>
        </c:ser>
        <c:dLbls>
          <c:showLegendKey val="0"/>
          <c:showVal val="0"/>
          <c:showCatName val="0"/>
          <c:showSerName val="0"/>
          <c:showPercent val="0"/>
          <c:showBubbleSize val="0"/>
        </c:dLbls>
        <c:gapWidth val="500"/>
        <c:overlap val="-100"/>
        <c:axId val="813896896"/>
        <c:axId val="813897224"/>
      </c:barChart>
      <c:barChart>
        <c:barDir val="col"/>
        <c:grouping val="clustered"/>
        <c:varyColors val="0"/>
        <c:ser>
          <c:idx val="0"/>
          <c:order val="1"/>
          <c:spPr>
            <a:solidFill>
              <a:srgbClr val="FFC000"/>
            </a:solidFill>
            <a:ln>
              <a:noFill/>
            </a:ln>
            <a:effectLst/>
          </c:spPr>
          <c:invertIfNegative val="0"/>
          <c:cat>
            <c:strRef>
              <c:f>'Stundenlohn der Milchbauern'!$G$33:$K$33</c:f>
              <c:strCache>
                <c:ptCount val="5"/>
                <c:pt idx="0">
                  <c:v>Bayern Ø 52 Kühe</c:v>
                </c:pt>
                <c:pt idx="1">
                  <c:v>18 Kühe</c:v>
                </c:pt>
                <c:pt idx="2">
                  <c:v>39 Kühe</c:v>
                </c:pt>
                <c:pt idx="3">
                  <c:v>60 Kühe</c:v>
                </c:pt>
                <c:pt idx="4">
                  <c:v>94 Kühe</c:v>
                </c:pt>
              </c:strCache>
            </c:strRef>
          </c:cat>
          <c:val>
            <c:numRef>
              <c:f>'Stundenlohn der Milchbauern'!$E$119:$I$119</c:f>
              <c:numCache>
                <c:formatCode>0.0</c:formatCode>
                <c:ptCount val="5"/>
                <c:pt idx="0">
                  <c:v>8.7267448377450947</c:v>
                </c:pt>
                <c:pt idx="1">
                  <c:v>3.4359490917491735</c:v>
                </c:pt>
                <c:pt idx="2">
                  <c:v>7.8402963711171685</c:v>
                </c:pt>
                <c:pt idx="3">
                  <c:v>9.9607814237986272</c:v>
                </c:pt>
                <c:pt idx="4">
                  <c:v>12.840010871414242</c:v>
                </c:pt>
              </c:numCache>
            </c:numRef>
          </c:val>
          <c:extLst>
            <c:ext xmlns:c16="http://schemas.microsoft.com/office/drawing/2014/chart" uri="{C3380CC4-5D6E-409C-BE32-E72D297353CC}">
              <c16:uniqueId val="{00000002-081A-48D8-9875-BEE935E84976}"/>
            </c:ext>
          </c:extLst>
        </c:ser>
        <c:dLbls>
          <c:showLegendKey val="0"/>
          <c:showVal val="0"/>
          <c:showCatName val="0"/>
          <c:showSerName val="0"/>
          <c:showPercent val="0"/>
          <c:showBubbleSize val="0"/>
        </c:dLbls>
        <c:gapWidth val="500"/>
        <c:overlap val="-100"/>
        <c:axId val="816829768"/>
        <c:axId val="816829440"/>
      </c:barChart>
      <c:catAx>
        <c:axId val="813896896"/>
        <c:scaling>
          <c:orientation val="minMax"/>
        </c:scaling>
        <c:delete val="1"/>
        <c:axPos val="b"/>
        <c:numFmt formatCode="General" sourceLinked="1"/>
        <c:majorTickMark val="none"/>
        <c:minorTickMark val="none"/>
        <c:tickLblPos val="nextTo"/>
        <c:crossAx val="813897224"/>
        <c:crosses val="autoZero"/>
        <c:auto val="1"/>
        <c:lblAlgn val="ctr"/>
        <c:lblOffset val="100"/>
        <c:noMultiLvlLbl val="0"/>
      </c:catAx>
      <c:valAx>
        <c:axId val="813897224"/>
        <c:scaling>
          <c:orientation val="minMax"/>
          <c:max val="160"/>
        </c:scaling>
        <c:delete val="0"/>
        <c:axPos val="l"/>
        <c:majorGridlines>
          <c:spPr>
            <a:ln w="9525" cap="flat" cmpd="sng" algn="ctr">
              <a:solidFill>
                <a:schemeClr val="tx1">
                  <a:lumMod val="15000"/>
                  <a:lumOff val="85000"/>
                </a:schemeClr>
              </a:solidFill>
              <a:round/>
            </a:ln>
            <a:effectLst/>
          </c:spPr>
        </c:majorGridlines>
        <c:numFmt formatCode="#,##0.0_ ;[Red]\-#,##0.0\ " sourceLinked="0"/>
        <c:majorTickMark val="none"/>
        <c:minorTickMark val="none"/>
        <c:tickLblPos val="nextTo"/>
        <c:spPr>
          <a:solidFill>
            <a:schemeClr val="accent6">
              <a:lumMod val="60000"/>
              <a:lumOff val="40000"/>
            </a:schemeClr>
          </a:solid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de-DE"/>
          </a:p>
        </c:txPr>
        <c:crossAx val="813896896"/>
        <c:crosses val="autoZero"/>
        <c:crossBetween val="between"/>
      </c:valAx>
      <c:valAx>
        <c:axId val="816829440"/>
        <c:scaling>
          <c:orientation val="minMax"/>
          <c:max val="40"/>
        </c:scaling>
        <c:delete val="0"/>
        <c:axPos val="r"/>
        <c:numFmt formatCode="0.0" sourceLinked="1"/>
        <c:majorTickMark val="out"/>
        <c:minorTickMark val="none"/>
        <c:tickLblPos val="nextTo"/>
        <c:spPr>
          <a:solidFill>
            <a:srgbClr val="FFC000"/>
          </a:solid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816829768"/>
        <c:crosses val="max"/>
        <c:crossBetween val="between"/>
      </c:valAx>
      <c:catAx>
        <c:axId val="816829768"/>
        <c:scaling>
          <c:orientation val="minMax"/>
        </c:scaling>
        <c:delete val="1"/>
        <c:axPos val="b"/>
        <c:numFmt formatCode="General" sourceLinked="1"/>
        <c:majorTickMark val="out"/>
        <c:minorTickMark val="none"/>
        <c:tickLblPos val="nextTo"/>
        <c:crossAx val="81682944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18109166996498"/>
          <c:y val="0.18029663446387295"/>
          <c:w val="0.78591158520533344"/>
          <c:h val="0.76684720079500679"/>
        </c:manualLayout>
      </c:layout>
      <c:barChart>
        <c:barDir val="col"/>
        <c:grouping val="clustered"/>
        <c:varyColors val="0"/>
        <c:ser>
          <c:idx val="1"/>
          <c:order val="0"/>
          <c:spPr>
            <a:solidFill>
              <a:schemeClr val="accent6">
                <a:lumMod val="75000"/>
              </a:schemeClr>
            </a:solidFill>
            <a:ln>
              <a:noFill/>
            </a:ln>
            <a:effectLst/>
          </c:spPr>
          <c:invertIfNegative val="0"/>
          <c:cat>
            <c:strRef>
              <c:f>'Stundenlohn der Milchbauern'!$G$33:$K$33</c:f>
              <c:strCache>
                <c:ptCount val="5"/>
                <c:pt idx="0">
                  <c:v>Bayern Ø 52 Kühe</c:v>
                </c:pt>
                <c:pt idx="1">
                  <c:v>18 Kühe</c:v>
                </c:pt>
                <c:pt idx="2">
                  <c:v>39 Kühe</c:v>
                </c:pt>
                <c:pt idx="3">
                  <c:v>60 Kühe</c:v>
                </c:pt>
                <c:pt idx="4">
                  <c:v>94 Kühe</c:v>
                </c:pt>
              </c:strCache>
            </c:strRef>
          </c:cat>
          <c:val>
            <c:numRef>
              <c:f>'Stundenlohn der Milchbauern'!$E$182:$I$182</c:f>
              <c:numCache>
                <c:formatCode>0.0</c:formatCode>
                <c:ptCount val="5"/>
                <c:pt idx="0">
                  <c:v>92.479711734285516</c:v>
                </c:pt>
                <c:pt idx="1">
                  <c:v>138.10364826198571</c:v>
                </c:pt>
                <c:pt idx="2">
                  <c:v>97.283974749577055</c:v>
                </c:pt>
                <c:pt idx="3">
                  <c:v>89.88974172939669</c:v>
                </c:pt>
                <c:pt idx="4">
                  <c:v>84.340056320071881</c:v>
                </c:pt>
              </c:numCache>
            </c:numRef>
          </c:val>
          <c:extLst>
            <c:ext xmlns:c16="http://schemas.microsoft.com/office/drawing/2014/chart" uri="{C3380CC4-5D6E-409C-BE32-E72D297353CC}">
              <c16:uniqueId val="{00000000-2FD9-459F-9DF6-62494B7D02FB}"/>
            </c:ext>
          </c:extLst>
        </c:ser>
        <c:ser>
          <c:idx val="2"/>
          <c:order val="2"/>
          <c:tx>
            <c:v>DUMMY</c:v>
          </c:tx>
          <c:spPr>
            <a:noFill/>
            <a:ln>
              <a:noFill/>
            </a:ln>
            <a:effectLst/>
          </c:spPr>
          <c:invertIfNegative val="0"/>
          <c:cat>
            <c:strRef>
              <c:f>'Stundenlohn der Milchbauern'!$G$33:$K$33</c:f>
              <c:strCache>
                <c:ptCount val="5"/>
                <c:pt idx="0">
                  <c:v>Bayern Ø 52 Kühe</c:v>
                </c:pt>
                <c:pt idx="1">
                  <c:v>18 Kühe</c:v>
                </c:pt>
                <c:pt idx="2">
                  <c:v>39 Kühe</c:v>
                </c:pt>
                <c:pt idx="3">
                  <c:v>60 Kühe</c:v>
                </c:pt>
                <c:pt idx="4">
                  <c:v>94 Kühe</c:v>
                </c:pt>
              </c:strCache>
            </c:strRef>
          </c:cat>
          <c:val>
            <c:numRef>
              <c:f>'Stundenlohn der Milchbauern'!$G$54:$K$54</c:f>
              <c:numCache>
                <c:formatCode>#,##0.00_ ;[Red]\-#,##0.00\ </c:formatCode>
                <c:ptCount val="5"/>
                <c:pt idx="0">
                  <c:v>78.998099999999994</c:v>
                </c:pt>
                <c:pt idx="1">
                  <c:v>78.998099999999994</c:v>
                </c:pt>
                <c:pt idx="2">
                  <c:v>78.998099999999994</c:v>
                </c:pt>
                <c:pt idx="3">
                  <c:v>78.998099999999994</c:v>
                </c:pt>
                <c:pt idx="4">
                  <c:v>78.998099999999994</c:v>
                </c:pt>
              </c:numCache>
            </c:numRef>
          </c:val>
          <c:extLst>
            <c:ext xmlns:c16="http://schemas.microsoft.com/office/drawing/2014/chart" uri="{C3380CC4-5D6E-409C-BE32-E72D297353CC}">
              <c16:uniqueId val="{00000001-2FD9-459F-9DF6-62494B7D02FB}"/>
            </c:ext>
          </c:extLst>
        </c:ser>
        <c:dLbls>
          <c:showLegendKey val="0"/>
          <c:showVal val="0"/>
          <c:showCatName val="0"/>
          <c:showSerName val="0"/>
          <c:showPercent val="0"/>
          <c:showBubbleSize val="0"/>
        </c:dLbls>
        <c:gapWidth val="500"/>
        <c:overlap val="-100"/>
        <c:axId val="813896896"/>
        <c:axId val="813897224"/>
      </c:barChart>
      <c:barChart>
        <c:barDir val="col"/>
        <c:grouping val="clustered"/>
        <c:varyColors val="0"/>
        <c:ser>
          <c:idx val="0"/>
          <c:order val="1"/>
          <c:spPr>
            <a:solidFill>
              <a:srgbClr val="FFC000"/>
            </a:solidFill>
            <a:ln>
              <a:noFill/>
            </a:ln>
            <a:effectLst/>
          </c:spPr>
          <c:invertIfNegative val="0"/>
          <c:cat>
            <c:strRef>
              <c:f>'Stundenlohn der Milchbauern'!$G$33:$K$33</c:f>
              <c:strCache>
                <c:ptCount val="5"/>
                <c:pt idx="0">
                  <c:v>Bayern Ø 52 Kühe</c:v>
                </c:pt>
                <c:pt idx="1">
                  <c:v>18 Kühe</c:v>
                </c:pt>
                <c:pt idx="2">
                  <c:v>39 Kühe</c:v>
                </c:pt>
                <c:pt idx="3">
                  <c:v>60 Kühe</c:v>
                </c:pt>
                <c:pt idx="4">
                  <c:v>94 Kühe</c:v>
                </c:pt>
              </c:strCache>
            </c:strRef>
          </c:cat>
          <c:val>
            <c:numRef>
              <c:f>'Stundenlohn der Milchbauern'!$E$183:$I$183</c:f>
              <c:numCache>
                <c:formatCode>0.0</c:formatCode>
                <c:ptCount val="5"/>
                <c:pt idx="0">
                  <c:v>20.408343999999996</c:v>
                </c:pt>
                <c:pt idx="1">
                  <c:v>20.408343999999996</c:v>
                </c:pt>
                <c:pt idx="2">
                  <c:v>20.408343999999996</c:v>
                </c:pt>
                <c:pt idx="3">
                  <c:v>20.408343999999996</c:v>
                </c:pt>
                <c:pt idx="4">
                  <c:v>20.408343999999996</c:v>
                </c:pt>
              </c:numCache>
            </c:numRef>
          </c:val>
          <c:extLst>
            <c:ext xmlns:c16="http://schemas.microsoft.com/office/drawing/2014/chart" uri="{C3380CC4-5D6E-409C-BE32-E72D297353CC}">
              <c16:uniqueId val="{00000002-2FD9-459F-9DF6-62494B7D02FB}"/>
            </c:ext>
          </c:extLst>
        </c:ser>
        <c:dLbls>
          <c:showLegendKey val="0"/>
          <c:showVal val="0"/>
          <c:showCatName val="0"/>
          <c:showSerName val="0"/>
          <c:showPercent val="0"/>
          <c:showBubbleSize val="0"/>
        </c:dLbls>
        <c:gapWidth val="500"/>
        <c:overlap val="-100"/>
        <c:axId val="816829768"/>
        <c:axId val="816829440"/>
      </c:barChart>
      <c:catAx>
        <c:axId val="813896896"/>
        <c:scaling>
          <c:orientation val="minMax"/>
        </c:scaling>
        <c:delete val="1"/>
        <c:axPos val="b"/>
        <c:numFmt formatCode="General" sourceLinked="1"/>
        <c:majorTickMark val="none"/>
        <c:minorTickMark val="none"/>
        <c:tickLblPos val="nextTo"/>
        <c:crossAx val="813897224"/>
        <c:crosses val="autoZero"/>
        <c:auto val="1"/>
        <c:lblAlgn val="ctr"/>
        <c:lblOffset val="100"/>
        <c:noMultiLvlLbl val="0"/>
      </c:catAx>
      <c:valAx>
        <c:axId val="813897224"/>
        <c:scaling>
          <c:orientation val="minMax"/>
        </c:scaling>
        <c:delete val="0"/>
        <c:axPos val="l"/>
        <c:majorGridlines>
          <c:spPr>
            <a:ln w="9525" cap="flat" cmpd="sng" algn="ctr">
              <a:solidFill>
                <a:schemeClr val="tx1">
                  <a:lumMod val="15000"/>
                  <a:lumOff val="85000"/>
                </a:schemeClr>
              </a:solidFill>
              <a:round/>
            </a:ln>
            <a:effectLst/>
          </c:spPr>
        </c:majorGridlines>
        <c:numFmt formatCode="#,##0.0_ ;[Red]\-#,##0.0\ " sourceLinked="0"/>
        <c:majorTickMark val="none"/>
        <c:minorTickMark val="none"/>
        <c:tickLblPos val="nextTo"/>
        <c:spPr>
          <a:solidFill>
            <a:schemeClr val="accent6">
              <a:lumMod val="60000"/>
              <a:lumOff val="40000"/>
            </a:schemeClr>
          </a:solid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de-DE"/>
          </a:p>
        </c:txPr>
        <c:crossAx val="813896896"/>
        <c:crosses val="autoZero"/>
        <c:crossBetween val="between"/>
      </c:valAx>
      <c:valAx>
        <c:axId val="816829440"/>
        <c:scaling>
          <c:orientation val="minMax"/>
          <c:max val="40"/>
        </c:scaling>
        <c:delete val="0"/>
        <c:axPos val="r"/>
        <c:numFmt formatCode="0.0" sourceLinked="1"/>
        <c:majorTickMark val="out"/>
        <c:minorTickMark val="none"/>
        <c:tickLblPos val="nextTo"/>
        <c:spPr>
          <a:solidFill>
            <a:srgbClr val="FFC000"/>
          </a:solid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crossAx val="816829768"/>
        <c:crosses val="max"/>
        <c:crossBetween val="between"/>
      </c:valAx>
      <c:catAx>
        <c:axId val="816829768"/>
        <c:scaling>
          <c:orientation val="minMax"/>
        </c:scaling>
        <c:delete val="1"/>
        <c:axPos val="b"/>
        <c:numFmt formatCode="General" sourceLinked="1"/>
        <c:majorTickMark val="out"/>
        <c:minorTickMark val="none"/>
        <c:tickLblPos val="nextTo"/>
        <c:crossAx val="81682944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chart" Target="../charts/chart3.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262889</xdr:colOff>
      <xdr:row>32</xdr:row>
      <xdr:rowOff>312421</xdr:rowOff>
    </xdr:from>
    <xdr:to>
      <xdr:col>19</xdr:col>
      <xdr:colOff>419099</xdr:colOff>
      <xdr:row>49</xdr:row>
      <xdr:rowOff>185739</xdr:rowOff>
    </xdr:to>
    <xdr:graphicFrame macro="">
      <xdr:nvGraphicFramePr>
        <xdr:cNvPr id="2" name="Diagramm 1">
          <a:extLst>
            <a:ext uri="{FF2B5EF4-FFF2-40B4-BE49-F238E27FC236}">
              <a16:creationId xmlns:a16="http://schemas.microsoft.com/office/drawing/2014/main" id="{AAFAFFC4-3BFC-46BD-B4DE-F5CBD321EF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114300</xdr:colOff>
      <xdr:row>31</xdr:row>
      <xdr:rowOff>15876</xdr:rowOff>
    </xdr:from>
    <xdr:to>
      <xdr:col>19</xdr:col>
      <xdr:colOff>596265</xdr:colOff>
      <xdr:row>34</xdr:row>
      <xdr:rowOff>2329</xdr:rowOff>
    </xdr:to>
    <xdr:sp macro="" textlink="">
      <xdr:nvSpPr>
        <xdr:cNvPr id="3" name="Textfeld 2">
          <a:extLst>
            <a:ext uri="{FF2B5EF4-FFF2-40B4-BE49-F238E27FC236}">
              <a16:creationId xmlns:a16="http://schemas.microsoft.com/office/drawing/2014/main" id="{E5AD7A8A-2409-41C7-9CB5-F82D7C40F968}"/>
            </a:ext>
          </a:extLst>
        </xdr:cNvPr>
        <xdr:cNvSpPr txBox="1"/>
      </xdr:nvSpPr>
      <xdr:spPr>
        <a:xfrm>
          <a:off x="10454640" y="6892926"/>
          <a:ext cx="5055870" cy="8741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Aft>
              <a:spcPts val="300"/>
            </a:spcAft>
          </a:pPr>
          <a:r>
            <a:rPr lang="de-DE" sz="1400" b="1"/>
            <a:t>Was darf</a:t>
          </a:r>
          <a:r>
            <a:rPr lang="de-DE" sz="1400" b="1" baseline="0"/>
            <a:t> unsere Milch kosten - was </a:t>
          </a:r>
          <a:r>
            <a:rPr lang="de-DE" sz="1400" b="1"/>
            <a:t>sollen unsere</a:t>
          </a:r>
          <a:r>
            <a:rPr lang="de-DE" sz="1400" b="1" baseline="0"/>
            <a:t> Milchviehbetriebe verdienen?</a:t>
          </a:r>
        </a:p>
        <a:p>
          <a:pPr algn="ctr">
            <a:spcAft>
              <a:spcPts val="300"/>
            </a:spcAft>
          </a:pPr>
          <a:r>
            <a:rPr lang="de-DE" sz="1100" baseline="0"/>
            <a:t>Ergebnis der vorgenommenen Änderungen</a:t>
          </a:r>
          <a:endParaRPr lang="de-DE" sz="1100"/>
        </a:p>
      </xdr:txBody>
    </xdr:sp>
    <xdr:clientData/>
  </xdr:twoCellAnchor>
  <xdr:twoCellAnchor>
    <xdr:from>
      <xdr:col>0</xdr:col>
      <xdr:colOff>45085</xdr:colOff>
      <xdr:row>5</xdr:row>
      <xdr:rowOff>3812</xdr:rowOff>
    </xdr:from>
    <xdr:to>
      <xdr:col>12</xdr:col>
      <xdr:colOff>652780</xdr:colOff>
      <xdr:row>17</xdr:row>
      <xdr:rowOff>110068</xdr:rowOff>
    </xdr:to>
    <xdr:sp macro="" textlink="">
      <xdr:nvSpPr>
        <xdr:cNvPr id="4" name="Textfeld 3">
          <a:extLst>
            <a:ext uri="{FF2B5EF4-FFF2-40B4-BE49-F238E27FC236}">
              <a16:creationId xmlns:a16="http://schemas.microsoft.com/office/drawing/2014/main" id="{8729D33F-7A2D-43C4-B03E-313670587D2E}"/>
            </a:ext>
          </a:extLst>
        </xdr:cNvPr>
        <xdr:cNvSpPr txBox="1"/>
      </xdr:nvSpPr>
      <xdr:spPr>
        <a:xfrm>
          <a:off x="43180" y="1916432"/>
          <a:ext cx="9424035" cy="23922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de-DE" sz="1100">
              <a:solidFill>
                <a:schemeClr val="dk1"/>
              </a:solidFill>
              <a:effectLst/>
              <a:latin typeface="+mn-lt"/>
              <a:ea typeface="+mn-ea"/>
              <a:cs typeface="+mn-cs"/>
            </a:rPr>
            <a:t>Milchbauern sind Unternehmer. Sie investieren Geld und die eigene Arbeitszeit in die Milcherzeugung, verkaufen die Milch an ihre Molkerei und die Molkerei verkauft ihre Produkte an den Einzelhandel, bei dem die meisten Verbraucher dann Milch, Käse und Joghurt einkaufen.</a:t>
          </a:r>
        </a:p>
        <a:p>
          <a:pPr hangingPunct="0"/>
          <a:r>
            <a:rPr lang="de-DE" sz="1100">
              <a:solidFill>
                <a:schemeClr val="dk1"/>
              </a:solidFill>
              <a:effectLst/>
              <a:latin typeface="+mn-lt"/>
              <a:ea typeface="+mn-ea"/>
              <a:cs typeface="+mn-cs"/>
            </a:rPr>
            <a:t>Milchviehbetriebe haben Einnahmen aus Milchverkauf, Tierverkauf und staatlichen Prämien. Nach Abzug der Kosten bleibt der Gewinn aus Land- und Forstwirtschaft. Der Gewinn ist ihr Bruttoeinkommen. Vom Gewinn bezahlen sie: Einkommensteuer, die komplette soziale Absicherung der Unternehmerfamilie, die weichenden Erben und vom verbleibenden Rest den Lebensunterhalt incl. Wohnen und Mobilität. </a:t>
          </a:r>
        </a:p>
        <a:p>
          <a:pPr hangingPunct="0"/>
          <a:r>
            <a:rPr lang="de-DE" sz="1100">
              <a:solidFill>
                <a:schemeClr val="dk1"/>
              </a:solidFill>
              <a:effectLst/>
              <a:latin typeface="+mn-lt"/>
              <a:ea typeface="+mn-ea"/>
              <a:cs typeface="+mn-cs"/>
            </a:rPr>
            <a:t>Die Milchbauern leben vom erwirtschafteten Gewinn. Der Gewinn ist aber auch der Lohn für das gebundene Kapital (Gebäude, Maschinen, Tiere, Vorräte), die eigene Fläche (Acker und Grünland) und die eigene Arbeit. </a:t>
          </a:r>
        </a:p>
        <a:p>
          <a:pPr hangingPunct="0"/>
          <a:r>
            <a:rPr lang="de-DE" sz="1100">
              <a:solidFill>
                <a:schemeClr val="dk1"/>
              </a:solidFill>
              <a:effectLst/>
              <a:latin typeface="+mn-lt"/>
              <a:ea typeface="+mn-ea"/>
              <a:cs typeface="+mn-cs"/>
            </a:rPr>
            <a:t>Wird vom Gewinn der Zinsansatz für das gebundene Eigenkapital und der Pachtansatz für die eigene Fläche abgezogen, dann bleibt der Lohn für die eingebrachte Arbeitszeit übrig. Umgelegt auf die Stunde ergibt das den Bruttostundenlohn, der verbleibende Gewinnanteil für die gearbeitete Stunde.</a:t>
          </a:r>
        </a:p>
        <a:p>
          <a:pPr hangingPunct="0"/>
          <a:r>
            <a:rPr lang="de-DE" sz="1100">
              <a:solidFill>
                <a:schemeClr val="dk1"/>
              </a:solidFill>
              <a:effectLst/>
              <a:latin typeface="+mn-lt"/>
              <a:ea typeface="+mn-ea"/>
              <a:cs typeface="+mn-cs"/>
            </a:rPr>
            <a:t>Bleibt dauerhaft zu wenig übrig, werden die Kühe verkauft. Doch wo kommt dann das Einkommen her? Entweder wir in ein anderes Geschäftsfeld investiert oder die Familie geht arbeiten: Ein fester Stundenlohn, viel mehr Freizeit und aus Flächenverpachtung und Geldanlagen ein gutes Zusatzeinkommen.</a:t>
          </a:r>
        </a:p>
        <a:p>
          <a:pPr hangingPunct="0"/>
          <a:r>
            <a:rPr lang="de-DE" sz="1100">
              <a:solidFill>
                <a:schemeClr val="dk1"/>
              </a:solidFill>
              <a:effectLst/>
              <a:latin typeface="+mn-lt"/>
              <a:ea typeface="+mn-ea"/>
              <a:cs typeface="+mn-cs"/>
            </a:rPr>
            <a:t>In der nachfolgenden Auswertung wird die Situation der bayerischen, spezialisierten Milchviehbetriebe analysiert und dazu der oben beschriebene Rechengang nochmals veranschaulicht.</a:t>
          </a:r>
        </a:p>
        <a:p>
          <a:pPr hangingPunct="0"/>
          <a:endParaRPr lang="de-DE" sz="1100">
            <a:solidFill>
              <a:schemeClr val="dk1"/>
            </a:solidFill>
            <a:effectLst/>
            <a:latin typeface="+mn-lt"/>
            <a:ea typeface="+mn-ea"/>
            <a:cs typeface="+mn-cs"/>
          </a:endParaRPr>
        </a:p>
      </xdr:txBody>
    </xdr:sp>
    <xdr:clientData/>
  </xdr:twoCellAnchor>
  <xdr:twoCellAnchor>
    <xdr:from>
      <xdr:col>13</xdr:col>
      <xdr:colOff>19050</xdr:colOff>
      <xdr:row>54</xdr:row>
      <xdr:rowOff>66674</xdr:rowOff>
    </xdr:from>
    <xdr:to>
      <xdr:col>19</xdr:col>
      <xdr:colOff>744855</xdr:colOff>
      <xdr:row>54</xdr:row>
      <xdr:rowOff>190499</xdr:rowOff>
    </xdr:to>
    <xdr:sp macro="" textlink="">
      <xdr:nvSpPr>
        <xdr:cNvPr id="5" name="Textfeld 4">
          <a:extLst>
            <a:ext uri="{FF2B5EF4-FFF2-40B4-BE49-F238E27FC236}">
              <a16:creationId xmlns:a16="http://schemas.microsoft.com/office/drawing/2014/main" id="{9FEFCC04-FBAD-4821-B6B3-759F91713EEA}"/>
            </a:ext>
          </a:extLst>
        </xdr:cNvPr>
        <xdr:cNvSpPr txBox="1"/>
      </xdr:nvSpPr>
      <xdr:spPr>
        <a:xfrm>
          <a:off x="10363200" y="11689079"/>
          <a:ext cx="5297805" cy="91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700"/>
            <a:t>BF-Auswertung</a:t>
          </a:r>
          <a:r>
            <a:rPr lang="de-DE" sz="700" baseline="0"/>
            <a:t> spezialisierte Milchviehbetriebe Deutschland, konv, netto. Fünfjähriger Durchschnitt. LfL Bayern im April 2022</a:t>
          </a:r>
          <a:endParaRPr lang="de-DE" sz="700"/>
        </a:p>
      </xdr:txBody>
    </xdr:sp>
    <xdr:clientData/>
  </xdr:twoCellAnchor>
  <xdr:twoCellAnchor editAs="oneCell">
    <xdr:from>
      <xdr:col>19</xdr:col>
      <xdr:colOff>76200</xdr:colOff>
      <xdr:row>52</xdr:row>
      <xdr:rowOff>192616</xdr:rowOff>
    </xdr:from>
    <xdr:to>
      <xdr:col>19</xdr:col>
      <xdr:colOff>719897</xdr:colOff>
      <xdr:row>54</xdr:row>
      <xdr:rowOff>72134</xdr:rowOff>
    </xdr:to>
    <xdr:pic>
      <xdr:nvPicPr>
        <xdr:cNvPr id="6" name="Grafik 5">
          <a:extLst>
            <a:ext uri="{FF2B5EF4-FFF2-40B4-BE49-F238E27FC236}">
              <a16:creationId xmlns:a16="http://schemas.microsoft.com/office/drawing/2014/main" id="{5EA96DAE-9157-4493-A13E-5408129EBAB2}"/>
            </a:ext>
          </a:extLst>
        </xdr:cNvPr>
        <xdr:cNvPicPr>
          <a:picLocks noChangeAspect="1"/>
        </xdr:cNvPicPr>
      </xdr:nvPicPr>
      <xdr:blipFill>
        <a:blip xmlns:r="http://schemas.openxmlformats.org/officeDocument/2006/relationships" r:embed="rId2"/>
        <a:stretch>
          <a:fillRect/>
        </a:stretch>
      </xdr:blipFill>
      <xdr:spPr>
        <a:xfrm>
          <a:off x="14988540" y="11325436"/>
          <a:ext cx="643697" cy="367198"/>
        </a:xfrm>
        <a:prstGeom prst="rect">
          <a:avLst/>
        </a:prstGeom>
      </xdr:spPr>
    </xdr:pic>
    <xdr:clientData/>
  </xdr:twoCellAnchor>
  <xdr:twoCellAnchor>
    <xdr:from>
      <xdr:col>3</xdr:col>
      <xdr:colOff>262889</xdr:colOff>
      <xdr:row>122</xdr:row>
      <xdr:rowOff>76200</xdr:rowOff>
    </xdr:from>
    <xdr:to>
      <xdr:col>9</xdr:col>
      <xdr:colOff>419099</xdr:colOff>
      <xdr:row>140</xdr:row>
      <xdr:rowOff>185739</xdr:rowOff>
    </xdr:to>
    <xdr:graphicFrame macro="">
      <xdr:nvGraphicFramePr>
        <xdr:cNvPr id="7" name="Diagramm 6">
          <a:extLst>
            <a:ext uri="{FF2B5EF4-FFF2-40B4-BE49-F238E27FC236}">
              <a16:creationId xmlns:a16="http://schemas.microsoft.com/office/drawing/2014/main" id="{9A5F3DBB-A1B5-4D92-8594-5A5846D4DB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110490</xdr:colOff>
      <xdr:row>120</xdr:row>
      <xdr:rowOff>26246</xdr:rowOff>
    </xdr:from>
    <xdr:to>
      <xdr:col>9</xdr:col>
      <xdr:colOff>598170</xdr:colOff>
      <xdr:row>123</xdr:row>
      <xdr:rowOff>152399</xdr:rowOff>
    </xdr:to>
    <xdr:sp macro="" textlink="">
      <xdr:nvSpPr>
        <xdr:cNvPr id="8" name="Textfeld 7">
          <a:extLst>
            <a:ext uri="{FF2B5EF4-FFF2-40B4-BE49-F238E27FC236}">
              <a16:creationId xmlns:a16="http://schemas.microsoft.com/office/drawing/2014/main" id="{ECDB97C1-67BA-448A-B50B-CE3BFC7B573B}"/>
            </a:ext>
          </a:extLst>
        </xdr:cNvPr>
        <xdr:cNvSpPr txBox="1"/>
      </xdr:nvSpPr>
      <xdr:spPr>
        <a:xfrm>
          <a:off x="1748790" y="26233331"/>
          <a:ext cx="5366385" cy="749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Aft>
              <a:spcPts val="300"/>
            </a:spcAft>
          </a:pPr>
          <a:r>
            <a:rPr lang="de-DE" sz="1400" b="1"/>
            <a:t>Was kostet unsere M</a:t>
          </a:r>
          <a:r>
            <a:rPr lang="de-DE" sz="1400" b="1" baseline="0"/>
            <a:t>ilch - was verdienen unsere</a:t>
          </a:r>
          <a:br>
            <a:rPr lang="de-DE" sz="1400" b="1" baseline="0"/>
          </a:br>
          <a:r>
            <a:rPr lang="de-DE" sz="1400" b="1" baseline="0"/>
            <a:t>Milchviehbetriebe?</a:t>
          </a:r>
        </a:p>
      </xdr:txBody>
    </xdr:sp>
    <xdr:clientData/>
  </xdr:twoCellAnchor>
  <xdr:twoCellAnchor>
    <xdr:from>
      <xdr:col>3</xdr:col>
      <xdr:colOff>19050</xdr:colOff>
      <xdr:row>145</xdr:row>
      <xdr:rowOff>66674</xdr:rowOff>
    </xdr:from>
    <xdr:to>
      <xdr:col>9</xdr:col>
      <xdr:colOff>744855</xdr:colOff>
      <xdr:row>145</xdr:row>
      <xdr:rowOff>190499</xdr:rowOff>
    </xdr:to>
    <xdr:sp macro="" textlink="">
      <xdr:nvSpPr>
        <xdr:cNvPr id="9" name="Textfeld 8">
          <a:extLst>
            <a:ext uri="{FF2B5EF4-FFF2-40B4-BE49-F238E27FC236}">
              <a16:creationId xmlns:a16="http://schemas.microsoft.com/office/drawing/2014/main" id="{74DAE5F7-E7B2-4B5D-BECE-2853AF66E800}"/>
            </a:ext>
          </a:extLst>
        </xdr:cNvPr>
        <xdr:cNvSpPr txBox="1"/>
      </xdr:nvSpPr>
      <xdr:spPr>
        <a:xfrm>
          <a:off x="1661160" y="31196279"/>
          <a:ext cx="5602605" cy="121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700"/>
            <a:t>BF-Auswertung</a:t>
          </a:r>
          <a:r>
            <a:rPr lang="de-DE" sz="700" baseline="0"/>
            <a:t> spezialisierte Milchviehbetriebe Deutschland, konv, netto. Fünfjähriger Durchschnitt. LfL Bayern im April 2022</a:t>
          </a:r>
          <a:endParaRPr lang="de-DE" sz="700"/>
        </a:p>
      </xdr:txBody>
    </xdr:sp>
    <xdr:clientData/>
  </xdr:twoCellAnchor>
  <xdr:oneCellAnchor>
    <xdr:from>
      <xdr:col>9</xdr:col>
      <xdr:colOff>74295</xdr:colOff>
      <xdr:row>144</xdr:row>
      <xdr:rowOff>14817</xdr:rowOff>
    </xdr:from>
    <xdr:ext cx="643697" cy="358307"/>
    <xdr:pic>
      <xdr:nvPicPr>
        <xdr:cNvPr id="10" name="Grafik 9">
          <a:extLst>
            <a:ext uri="{FF2B5EF4-FFF2-40B4-BE49-F238E27FC236}">
              <a16:creationId xmlns:a16="http://schemas.microsoft.com/office/drawing/2014/main" id="{30F2C9B8-8092-49D3-893C-152C6B31C258}"/>
            </a:ext>
          </a:extLst>
        </xdr:cNvPr>
        <xdr:cNvPicPr>
          <a:picLocks noChangeAspect="1"/>
        </xdr:cNvPicPr>
      </xdr:nvPicPr>
      <xdr:blipFill>
        <a:blip xmlns:r="http://schemas.openxmlformats.org/officeDocument/2006/relationships" r:embed="rId2"/>
        <a:stretch>
          <a:fillRect/>
        </a:stretch>
      </xdr:blipFill>
      <xdr:spPr>
        <a:xfrm>
          <a:off x="6589395" y="30894867"/>
          <a:ext cx="643697" cy="358307"/>
        </a:xfrm>
        <a:prstGeom prst="rect">
          <a:avLst/>
        </a:prstGeom>
      </xdr:spPr>
    </xdr:pic>
    <xdr:clientData/>
  </xdr:oneCellAnchor>
  <xdr:twoCellAnchor>
    <xdr:from>
      <xdr:col>3</xdr:col>
      <xdr:colOff>762000</xdr:colOff>
      <xdr:row>133</xdr:row>
      <xdr:rowOff>7620</xdr:rowOff>
    </xdr:from>
    <xdr:to>
      <xdr:col>9</xdr:col>
      <xdr:colOff>83820</xdr:colOff>
      <xdr:row>133</xdr:row>
      <xdr:rowOff>15240</xdr:rowOff>
    </xdr:to>
    <xdr:cxnSp macro="">
      <xdr:nvCxnSpPr>
        <xdr:cNvPr id="11" name="Gerader Verbinder 10">
          <a:extLst>
            <a:ext uri="{FF2B5EF4-FFF2-40B4-BE49-F238E27FC236}">
              <a16:creationId xmlns:a16="http://schemas.microsoft.com/office/drawing/2014/main" id="{B81A674D-7067-4A49-9AD2-0BFBD9C2D5E4}"/>
            </a:ext>
          </a:extLst>
        </xdr:cNvPr>
        <xdr:cNvCxnSpPr/>
      </xdr:nvCxnSpPr>
      <xdr:spPr>
        <a:xfrm>
          <a:off x="2400300" y="28740735"/>
          <a:ext cx="4196715" cy="13335"/>
        </a:xfrm>
        <a:prstGeom prst="line">
          <a:avLst/>
        </a:prstGeom>
        <a:ln w="22225">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59267</xdr:colOff>
      <xdr:row>89</xdr:row>
      <xdr:rowOff>0</xdr:rowOff>
    </xdr:from>
    <xdr:to>
      <xdr:col>12</xdr:col>
      <xdr:colOff>691727</xdr:colOff>
      <xdr:row>115</xdr:row>
      <xdr:rowOff>152402</xdr:rowOff>
    </xdr:to>
    <xdr:sp macro="" textlink="">
      <xdr:nvSpPr>
        <xdr:cNvPr id="17" name="Textfeld 16">
          <a:extLst>
            <a:ext uri="{FF2B5EF4-FFF2-40B4-BE49-F238E27FC236}">
              <a16:creationId xmlns:a16="http://schemas.microsoft.com/office/drawing/2014/main" id="{C7BAC0F9-AE2A-4ADE-A38C-CFC4974856F7}"/>
            </a:ext>
          </a:extLst>
        </xdr:cNvPr>
        <xdr:cNvSpPr txBox="1"/>
      </xdr:nvSpPr>
      <xdr:spPr>
        <a:xfrm>
          <a:off x="63077" y="19651980"/>
          <a:ext cx="9443085" cy="56997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de-DE" sz="1100">
              <a:solidFill>
                <a:schemeClr val="dk1"/>
              </a:solidFill>
              <a:effectLst/>
              <a:latin typeface="+mn-lt"/>
              <a:ea typeface="+mn-ea"/>
              <a:cs typeface="+mn-cs"/>
            </a:rPr>
            <a:t>Obwohl diese Personalkosten oft über dem eigenen, aus dem Kuhstall erwirtschafteten Stundenlohn liegen, steigt durch Kostendegression und Effizienzsteigerung der eigene Stundenlohn, aber eben auch das Risiko, da immer mehr Geld von den Einnahmen gleich wieder für Personal, Pacht und Darlehen weitergereicht werden muss. Ein Milchpreisrückgang von 5 Cent bedeutet bei einer Million kg verkaufter Milch einen Gewinnrückgang um 50.000 €!</a:t>
          </a:r>
        </a:p>
        <a:p>
          <a:pPr hangingPunct="0"/>
          <a:r>
            <a:rPr lang="de-DE" sz="1100">
              <a:solidFill>
                <a:schemeClr val="dk1"/>
              </a:solidFill>
              <a:effectLst/>
              <a:latin typeface="+mn-lt"/>
              <a:ea typeface="+mn-ea"/>
              <a:cs typeface="+mn-cs"/>
            </a:rPr>
            <a:t> </a:t>
          </a:r>
        </a:p>
        <a:p>
          <a:pPr hangingPunct="0"/>
          <a:r>
            <a:rPr lang="de-DE" sz="1100">
              <a:solidFill>
                <a:schemeClr val="dk1"/>
              </a:solidFill>
              <a:effectLst/>
              <a:latin typeface="+mn-lt"/>
              <a:ea typeface="+mn-ea"/>
              <a:cs typeface="+mn-cs"/>
            </a:rPr>
            <a:t>Dabei sind in diesem Einkommen der Unternehmerfamilie die Prämienzahlungen der EU, des Bundes und Bayerns bereits enthalten. Was passieren würde, wenn diese Prämien wegfallen, kann in der obigen</a:t>
          </a:r>
          <a:r>
            <a:rPr lang="de-DE" sz="1100" baseline="0">
              <a:solidFill>
                <a:schemeClr val="dk1"/>
              </a:solidFill>
              <a:effectLst/>
              <a:latin typeface="+mn-lt"/>
              <a:ea typeface="+mn-ea"/>
              <a:cs typeface="+mn-cs"/>
            </a:rPr>
            <a:t> E</a:t>
          </a:r>
          <a:r>
            <a:rPr lang="de-DE" sz="1100">
              <a:solidFill>
                <a:schemeClr val="dk1"/>
              </a:solidFill>
              <a:effectLst/>
              <a:latin typeface="+mn-lt"/>
              <a:ea typeface="+mn-ea"/>
              <a:cs typeface="+mn-cs"/>
            </a:rPr>
            <a:t>xcelanwendung ausprobiert werden,</a:t>
          </a:r>
          <a:r>
            <a:rPr lang="de-DE" sz="1100" baseline="0">
              <a:solidFill>
                <a:schemeClr val="dk1"/>
              </a:solidFill>
              <a:effectLst/>
              <a:latin typeface="+mn-lt"/>
              <a:ea typeface="+mn-ea"/>
              <a:cs typeface="+mn-cs"/>
            </a:rPr>
            <a:t> indem die Prämienzahlung auf Null gesetzt wird (Pulldown-Menü: - 100 %)</a:t>
          </a:r>
          <a:r>
            <a:rPr lang="de-DE" sz="1100">
              <a:solidFill>
                <a:schemeClr val="dk1"/>
              </a:solidFill>
              <a:effectLst/>
              <a:latin typeface="+mn-lt"/>
              <a:ea typeface="+mn-ea"/>
              <a:cs typeface="+mn-cs"/>
            </a:rPr>
            <a:t>: </a:t>
          </a:r>
          <a:endParaRPr lang="de-DE"/>
        </a:p>
        <a:p>
          <a:pPr hangingPunct="0"/>
          <a:r>
            <a:rPr lang="de-DE" sz="1100">
              <a:solidFill>
                <a:schemeClr val="dk1"/>
              </a:solidFill>
              <a:effectLst/>
              <a:latin typeface="+mn-lt"/>
              <a:ea typeface="+mn-ea"/>
              <a:cs typeface="+mn-cs"/>
            </a:rPr>
            <a:t>Ohne die Prämien sinkt der Stundenlohn auf 2,1 € in der Gesamtgruppe und auch die großen Betriebe kommen nur auf 4,50 €/h. Die Prämien machen im Mittel  49 % des Gewinns aus. Wenn unsere Milchviehbetriebe auch ohne staatliche Unterstützung bestehen können sollen, müsste dieser Einkommensbeitrag über das Milchgeld von jedem einzelnen Verbraucher kommen.</a:t>
          </a:r>
        </a:p>
        <a:p>
          <a:pPr hangingPunct="0"/>
          <a:r>
            <a:rPr lang="de-DE" sz="1100">
              <a:solidFill>
                <a:schemeClr val="dk1"/>
              </a:solidFill>
              <a:effectLst/>
              <a:latin typeface="+mn-lt"/>
              <a:ea typeface="+mn-ea"/>
              <a:cs typeface="+mn-cs"/>
            </a:rPr>
            <a:t> </a:t>
          </a:r>
        </a:p>
        <a:p>
          <a:pPr hangingPunct="0"/>
          <a:r>
            <a:rPr lang="de-DE" sz="1100">
              <a:solidFill>
                <a:schemeClr val="dk1"/>
              </a:solidFill>
              <a:effectLst/>
              <a:latin typeface="+mn-lt"/>
              <a:ea typeface="+mn-ea"/>
              <a:cs typeface="+mn-cs"/>
            </a:rPr>
            <a:t>Der Mindestlohn ist in aller Munde, liegt aktuell bei knapp 10 € und soll noch in 2022 auf 12 € angehoben werden. Die Personalkosten für die geleistete Stunde kostet im Tarifvertrag der Land- und Forstwirtschaft 14 bis 29 € und da Personal auch in der Landwirtschaft knapp ist, muss oft über Tarif bezahlt werden, um überhaupt für den Kuhstall Mitarbeiter gewinnen und auch halten zu können.</a:t>
          </a:r>
        </a:p>
        <a:p>
          <a:pPr hangingPunct="0"/>
          <a:r>
            <a:rPr lang="de-DE" sz="1100">
              <a:solidFill>
                <a:schemeClr val="dk1"/>
              </a:solidFill>
              <a:effectLst/>
              <a:latin typeface="+mn-lt"/>
              <a:ea typeface="+mn-ea"/>
              <a:cs typeface="+mn-cs"/>
            </a:rPr>
            <a:t> </a:t>
          </a:r>
        </a:p>
        <a:p>
          <a:pPr hangingPunct="0"/>
          <a:r>
            <a:rPr lang="de-DE" sz="1100">
              <a:solidFill>
                <a:schemeClr val="dk1"/>
              </a:solidFill>
              <a:effectLst/>
              <a:latin typeface="+mn-lt"/>
              <a:ea typeface="+mn-ea"/>
              <a:cs typeface="+mn-cs"/>
            </a:rPr>
            <a:t>Was würden Sie unseren Milchviehbetrieben für einen Stundenlohn zugestehen? Und welche Folge hätte das für auf den Milchpreis im Geschäft?</a:t>
          </a:r>
        </a:p>
        <a:p>
          <a:pPr hangingPunct="0"/>
          <a:r>
            <a:rPr lang="de-DE" sz="1100">
              <a:solidFill>
                <a:schemeClr val="dk1"/>
              </a:solidFill>
              <a:effectLst/>
              <a:latin typeface="+mn-lt"/>
              <a:ea typeface="+mn-ea"/>
              <a:cs typeface="+mn-cs"/>
            </a:rPr>
            <a:t>Die Molkerei bezahlte im fünfjährigen Durchschnitt knapp 35 Cent je Kilogramm Milch (netto).</a:t>
          </a:r>
        </a:p>
        <a:p>
          <a:pPr hangingPunct="0"/>
          <a:r>
            <a:rPr lang="de-DE" sz="1100">
              <a:solidFill>
                <a:schemeClr val="dk1"/>
              </a:solidFill>
              <a:effectLst/>
              <a:latin typeface="+mn-lt"/>
              <a:ea typeface="+mn-ea"/>
              <a:cs typeface="+mn-cs"/>
            </a:rPr>
            <a:t>Im Einzelhandel kostete die Milch in diesem Zeitraum im Durchschnitt 79 Cent. Die 44 Cent Differenz kommen aus den Kosten für die Weiterverarbeitung und der Gewinnmarge von Molkerei und Handel sowie der Mehrwertsteuer.</a:t>
          </a:r>
        </a:p>
        <a:p>
          <a:pPr hangingPunct="0"/>
          <a:r>
            <a:rPr lang="de-DE" sz="1100">
              <a:solidFill>
                <a:schemeClr val="dk1"/>
              </a:solidFill>
              <a:effectLst/>
              <a:latin typeface="+mn-lt"/>
              <a:ea typeface="+mn-ea"/>
              <a:cs typeface="+mn-cs"/>
            </a:rPr>
            <a:t>Wird in der Anwendung der Stundenverdienst für kleine und große Betriebe einheitlich auf den selbständig arbeitenden Gesellen festgesetzt (Pulldown-Menü:</a:t>
          </a:r>
          <a:r>
            <a:rPr lang="de-DE" sz="1100" baseline="0">
              <a:solidFill>
                <a:schemeClr val="dk1"/>
              </a:solidFill>
              <a:effectLst/>
              <a:latin typeface="+mn-lt"/>
              <a:ea typeface="+mn-ea"/>
              <a:cs typeface="+mn-cs"/>
            </a:rPr>
            <a:t> Geselle TOP: 20,4 Bruttostundenlohn) </a:t>
          </a:r>
          <a:r>
            <a:rPr lang="de-DE" sz="1100">
              <a:solidFill>
                <a:schemeClr val="dk1"/>
              </a:solidFill>
              <a:effectLst/>
              <a:latin typeface="+mn-lt"/>
              <a:ea typeface="+mn-ea"/>
              <a:cs typeface="+mn-cs"/>
            </a:rPr>
            <a:t>und bleibt die Marge für Molkerei und Handel bei 44 Cent, dann müsste der Ladenmilchpreis in der Gesamtgruppe von 79 auf 92,5 Cent für den Liter Milch um 13,5 Cent angehoben werden. Im kleinen Kuhstall hat die viele Arbeit ihren Preis: Die Gruppe mit 23 Kühen benötigt 138 ct/kg Ladenmilch, um ebenfalls auf Gesellenniveau gehoben zu werden. In der größten Herde reicht ein Zuschlag von gut 5 Cent.</a:t>
          </a:r>
        </a:p>
        <a:p>
          <a:pPr hangingPunct="0"/>
          <a:r>
            <a:rPr lang="de-DE" sz="1100">
              <a:solidFill>
                <a:schemeClr val="dk1"/>
              </a:solidFill>
              <a:effectLst/>
              <a:latin typeface="+mn-lt"/>
              <a:ea typeface="+mn-ea"/>
              <a:cs typeface="+mn-cs"/>
            </a:rPr>
            <a:t>Nun leiten unsere Milchbauern aber ein landwirtschaftliches Unternehmen, setzen sich vielfältigen Risiken aus und müssen sich immer wieder an neue Situationen, Gesetze und gesellschaftliche Anforderungen anpassen. Allerdings steigt mit der Größe auch die Risikoanfälligkeit, da immer mehr Geld für Fremdlohn, Darlehen und Flächenpacht bezahlt werden muss. Deswegen investieren die Familien in größeren Betrieben in eine gute Ausbildung für den Nachwuchs - hier ist der Landwirtschaftsmeister oder zunehmend auch der Bachelor- oder Masterabschluss an der Hochschule oder Universität der Standard. </a:t>
          </a:r>
        </a:p>
        <a:p>
          <a:pPr hangingPunct="0"/>
          <a:r>
            <a:rPr lang="de-DE" sz="1100">
              <a:solidFill>
                <a:schemeClr val="dk1"/>
              </a:solidFill>
              <a:effectLst/>
              <a:latin typeface="+mn-lt"/>
              <a:ea typeface="+mn-ea"/>
              <a:cs typeface="+mn-cs"/>
            </a:rPr>
            <a:t>Doch trotz</a:t>
          </a:r>
          <a:r>
            <a:rPr lang="de-DE" sz="1100" baseline="0">
              <a:solidFill>
                <a:schemeClr val="dk1"/>
              </a:solidFill>
              <a:effectLst/>
              <a:latin typeface="+mn-lt"/>
              <a:ea typeface="+mn-ea"/>
              <a:cs typeface="+mn-cs"/>
            </a:rPr>
            <a:t> bester Ausbildung und vollem Engagement wird es für Milcherzeuger immer schwerer, aus dem Kuhstall ein angemessenes Einkommen zu erwirtschaften, ohne dabei selbst zu verbrennen oder den eigenen Nachwuchs zu verprellen.</a:t>
          </a:r>
          <a:endParaRPr lang="de-DE" sz="1100">
            <a:solidFill>
              <a:schemeClr val="dk1"/>
            </a:solidFill>
            <a:effectLst/>
            <a:latin typeface="+mn-lt"/>
            <a:ea typeface="+mn-ea"/>
            <a:cs typeface="+mn-cs"/>
          </a:endParaRPr>
        </a:p>
        <a:p>
          <a:pPr hangingPunct="0"/>
          <a:r>
            <a:rPr lang="de-DE" sz="1100">
              <a:solidFill>
                <a:schemeClr val="dk1"/>
              </a:solidFill>
              <a:effectLst/>
              <a:latin typeface="+mn-lt"/>
              <a:ea typeface="+mn-ea"/>
              <a:cs typeface="+mn-cs"/>
            </a:rPr>
            <a:t>In Süddeutschland haben wir noch viele Milchviehbetriebe mit Anbindehaltung (Bayern: 35 % der Milchviehbetriebe mit 18 % der Milchkühe), von denen viele nicht in einen neuen Laufstall investieren werden. Unter</a:t>
          </a:r>
          <a:r>
            <a:rPr lang="de-DE" sz="1100" baseline="0">
              <a:solidFill>
                <a:schemeClr val="dk1"/>
              </a:solidFill>
              <a:effectLst/>
              <a:latin typeface="+mn-lt"/>
              <a:ea typeface="+mn-ea"/>
              <a:cs typeface="+mn-cs"/>
            </a:rPr>
            <a:t> den aufgezeigten Rahmenbedingungen, b</a:t>
          </a:r>
          <a:r>
            <a:rPr lang="de-DE" sz="1100">
              <a:solidFill>
                <a:schemeClr val="dk1"/>
              </a:solidFill>
              <a:effectLst/>
              <a:latin typeface="+mn-lt"/>
              <a:ea typeface="+mn-ea"/>
              <a:cs typeface="+mn-cs"/>
            </a:rPr>
            <a:t>ei den stark gestiegenen Stallbaukosten, den - auch durch den Mindestlohn bedingt - deutlich steigenden Personalkosten und den stark gestiegenen Kraftfutter-, Mineraldünger- und Energiekosten ist es fraglich, ob diese Kuhplätze in unseren Laufstallbetrieben aufgefangen werden. Entscheidend ist dafür vor allem ein langfristig deutlich höherer Rohmilchpreis. </a:t>
          </a:r>
        </a:p>
      </xdr:txBody>
    </xdr:sp>
    <xdr:clientData/>
  </xdr:twoCellAnchor>
  <xdr:twoCellAnchor>
    <xdr:from>
      <xdr:col>1</xdr:col>
      <xdr:colOff>0</xdr:colOff>
      <xdr:row>56</xdr:row>
      <xdr:rowOff>0</xdr:rowOff>
    </xdr:from>
    <xdr:to>
      <xdr:col>12</xdr:col>
      <xdr:colOff>746972</xdr:colOff>
      <xdr:row>74</xdr:row>
      <xdr:rowOff>0</xdr:rowOff>
    </xdr:to>
    <xdr:sp macro="" textlink="">
      <xdr:nvSpPr>
        <xdr:cNvPr id="18" name="Textfeld 17">
          <a:extLst>
            <a:ext uri="{FF2B5EF4-FFF2-40B4-BE49-F238E27FC236}">
              <a16:creationId xmlns:a16="http://schemas.microsoft.com/office/drawing/2014/main" id="{DFE50B96-C607-4AF8-A305-C6CED1F9A3EE}"/>
            </a:ext>
          </a:extLst>
        </xdr:cNvPr>
        <xdr:cNvSpPr txBox="1"/>
      </xdr:nvSpPr>
      <xdr:spPr>
        <a:xfrm>
          <a:off x="137160" y="11993880"/>
          <a:ext cx="9429962" cy="3840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de-DE" sz="1100">
              <a:solidFill>
                <a:schemeClr val="dk1"/>
              </a:solidFill>
              <a:effectLst/>
              <a:latin typeface="+mn-lt"/>
              <a:ea typeface="+mn-ea"/>
              <a:cs typeface="+mn-cs"/>
            </a:rPr>
            <a:t>Es handelt sich um den Durchschnitt der letzten fünf Jahre. Grundlage ist das Testbetriebsnetz des Bundesministeriums für Ernährung und Landwirtschaft (BMEL). Darin enthalten sind Betriebe aus ganz Deutschland und demnach auch aus Bayern. Die Betriebe werden für das Netz so ausgewählt, dass sie die bayerische Landwirtschaft repräsentieren.</a:t>
          </a:r>
        </a:p>
        <a:p>
          <a:pPr hangingPunct="0"/>
          <a:r>
            <a:rPr lang="de-DE" sz="1100">
              <a:solidFill>
                <a:schemeClr val="dk1"/>
              </a:solidFill>
              <a:effectLst/>
              <a:latin typeface="+mn-lt"/>
              <a:ea typeface="+mn-ea"/>
              <a:cs typeface="+mn-cs"/>
            </a:rPr>
            <a:t>Im Durchschnitt halten die bayerischen Milchviehbetriebe 43 Kühe (Nov. 2021).  Die spezialisierten Milchbauern im BMEL-Testbetriebsnetz haben 52 Kühe im Stall (5-jähriger Ø) mit einem Gewinn von 52.000 €, die großen Betriebe mit 94 Kühen kommen auf 91.000 €, mit 19 Kühen sind es nur 20.000 € - in Summe für alle mitarbeitenden Familienmitglieder. Bei den kleinen Betrieben wird das Familieneinkommen sicherlich noch mit anderen Einkünften aufgefüllt, wohingegen bei den großen Betrieben Mitarbeiter eingestellt werden, deren Lohn dann wiederum den Gewinn des Betriebes drückt.</a:t>
          </a:r>
        </a:p>
        <a:p>
          <a:pPr hangingPunct="0"/>
          <a:r>
            <a:rPr lang="de-DE" sz="1100">
              <a:solidFill>
                <a:schemeClr val="dk1"/>
              </a:solidFill>
              <a:effectLst/>
              <a:latin typeface="+mn-lt"/>
              <a:ea typeface="+mn-ea"/>
              <a:cs typeface="+mn-cs"/>
            </a:rPr>
            <a:t>Die Auswertung in Größengruppen zeigt, dass sich der Gewinn pro Milchkuh eng um die Marke von 1.000 €/Kuh bewegt, wohingegen die Arbeitseffizienz in den größeren Herden extrem ansteigt (pro Familienarbeitsstunde von 31 kg auf 152 kg verkaufte Milch).</a:t>
          </a:r>
        </a:p>
        <a:p>
          <a:pPr hangingPunct="0"/>
          <a:r>
            <a:rPr lang="de-DE" sz="1100">
              <a:solidFill>
                <a:schemeClr val="dk1"/>
              </a:solidFill>
              <a:effectLst/>
              <a:latin typeface="+mn-lt"/>
              <a:ea typeface="+mn-ea"/>
              <a:cs typeface="+mn-cs"/>
            </a:rPr>
            <a:t> </a:t>
          </a:r>
        </a:p>
        <a:p>
          <a:pPr hangingPunct="0"/>
          <a:r>
            <a:rPr lang="de-DE" sz="1100">
              <a:solidFill>
                <a:schemeClr val="dk1"/>
              </a:solidFill>
              <a:effectLst/>
              <a:latin typeface="+mn-lt"/>
              <a:ea typeface="+mn-ea"/>
              <a:cs typeface="+mn-cs"/>
            </a:rPr>
            <a:t>Deutlich mehr Milch in der Stunde – steigt dann auch der Stundenlohn? Was verdienen die Milchbauern in der Stunde? Dazu wieder der Blick in die obige Tabelle.</a:t>
          </a:r>
        </a:p>
        <a:p>
          <a:pPr hangingPunct="0"/>
          <a:r>
            <a:rPr lang="de-DE" sz="1100">
              <a:solidFill>
                <a:schemeClr val="dk1"/>
              </a:solidFill>
              <a:effectLst/>
              <a:latin typeface="+mn-lt"/>
              <a:ea typeface="+mn-ea"/>
              <a:cs typeface="+mn-cs"/>
            </a:rPr>
            <a:t>Wie bei Handwerksbetrieben auch, ist in der Landwirtschaft in Gebäuden, Maschinen und Vieh viel Geld gebunden und könnte alternativ auch in andere Geschäftsfelder, in Aktien oder Immobilien angelegt werden. Nach Abzug von 2 % Zinsansatz für das</a:t>
          </a:r>
          <a:r>
            <a:rPr lang="de-DE" sz="1100" baseline="0">
              <a:solidFill>
                <a:schemeClr val="dk1"/>
              </a:solidFill>
              <a:effectLst/>
              <a:latin typeface="+mn-lt"/>
              <a:ea typeface="+mn-ea"/>
              <a:cs typeface="+mn-cs"/>
            </a:rPr>
            <a:t> eigene Geld </a:t>
          </a:r>
          <a:r>
            <a:rPr lang="de-DE" sz="1100">
              <a:solidFill>
                <a:schemeClr val="dk1"/>
              </a:solidFill>
              <a:effectLst/>
              <a:latin typeface="+mn-lt"/>
              <a:ea typeface="+mn-ea"/>
              <a:cs typeface="+mn-cs"/>
            </a:rPr>
            <a:t>und 500 € Pachtansatz je Hektar landwirtschaftliche Nutzfläche im Eigentum (mittlerer Kaufpreis 2020 in Bayern: 64.000 €) bleibt der Lohn für die eigene Arbeit übrig. Er betrug in den letzten fünf Wirtschaftsjahren gerade mal 9 € im Durchschnitts-Milchviehbetrieb mit 52 Milchkühen.</a:t>
          </a:r>
        </a:p>
        <a:p>
          <a:pPr hangingPunct="0"/>
          <a:r>
            <a:rPr lang="de-DE" sz="1100">
              <a:solidFill>
                <a:schemeClr val="dk1"/>
              </a:solidFill>
              <a:effectLst/>
              <a:latin typeface="+mn-lt"/>
              <a:ea typeface="+mn-ea"/>
              <a:cs typeface="+mn-cs"/>
            </a:rPr>
            <a:t> Bei der Gruppe mit 18 Kühen mit knapp 4 € Bruttostundenlohn ist absehbar, dass spätestens die nächste Generation den Hof auch im Nebenerwerb nicht mehr weiterführen wird. Und auch die größte Herde ermöglicht nur einen Bruttostundenlohn von rund 13 €.</a:t>
          </a:r>
        </a:p>
        <a:p>
          <a:pPr hangingPunct="0"/>
          <a:r>
            <a:rPr lang="de-DE" sz="1100">
              <a:solidFill>
                <a:schemeClr val="dk1"/>
              </a:solidFill>
              <a:effectLst/>
              <a:latin typeface="+mn-lt"/>
              <a:ea typeface="+mn-ea"/>
              <a:cs typeface="+mn-cs"/>
            </a:rPr>
            <a:t> </a:t>
          </a:r>
        </a:p>
        <a:p>
          <a:pPr hangingPunct="0"/>
          <a:r>
            <a:rPr lang="de-DE" sz="1100">
              <a:solidFill>
                <a:schemeClr val="dk1"/>
              </a:solidFill>
              <a:effectLst/>
              <a:latin typeface="+mn-lt"/>
              <a:ea typeface="+mn-ea"/>
              <a:cs typeface="+mn-cs"/>
            </a:rPr>
            <a:t>Größere Ställe können günstiger gebaut und effizienter geführt werden. Die Arbeitseffizienz und damit die erzeugte Milch je Arbeitsstunde steigt deutlich. Ab 60 bis 100 Kühen müssen die meisten Familien Mitarbeiter einstellen, da die eigene Arbeitsmacht nicht mehr ausreicht. Je nach Ausbildungsstand kostet die zugekaufte Stunde incl. der Arbeitgeberanteile und bezogen auf die tatsächlich geleistete Stunde zwischen 14 und 29 €:</a:t>
          </a:r>
        </a:p>
        <a:p>
          <a:pPr hangingPunct="0"/>
          <a:endParaRPr lang="de-DE" sz="1100">
            <a:solidFill>
              <a:schemeClr val="dk1"/>
            </a:solidFill>
            <a:effectLst/>
            <a:latin typeface="+mn-lt"/>
            <a:ea typeface="+mn-ea"/>
            <a:cs typeface="+mn-cs"/>
          </a:endParaRPr>
        </a:p>
      </xdr:txBody>
    </xdr:sp>
    <xdr:clientData/>
  </xdr:twoCellAnchor>
  <xdr:twoCellAnchor>
    <xdr:from>
      <xdr:col>9</xdr:col>
      <xdr:colOff>66038</xdr:colOff>
      <xdr:row>0</xdr:row>
      <xdr:rowOff>307764</xdr:rowOff>
    </xdr:from>
    <xdr:to>
      <xdr:col>11</xdr:col>
      <xdr:colOff>245109</xdr:colOff>
      <xdr:row>0</xdr:row>
      <xdr:rowOff>791634</xdr:rowOff>
    </xdr:to>
    <xdr:sp macro="" textlink="">
      <xdr:nvSpPr>
        <xdr:cNvPr id="19" name="Textfeld 18">
          <a:extLst>
            <a:ext uri="{FF2B5EF4-FFF2-40B4-BE49-F238E27FC236}">
              <a16:creationId xmlns:a16="http://schemas.microsoft.com/office/drawing/2014/main" id="{2D7B1E48-FE07-4F81-B590-16291DD32A2C}"/>
            </a:ext>
          </a:extLst>
        </xdr:cNvPr>
        <xdr:cNvSpPr txBox="1"/>
      </xdr:nvSpPr>
      <xdr:spPr>
        <a:xfrm>
          <a:off x="6583043" y="307764"/>
          <a:ext cx="1720216"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Bayerische Landesanstalt</a:t>
          </a:r>
          <a:endParaRPr lang="de-DE">
            <a:effectLst/>
          </a:endParaRPr>
        </a:p>
        <a:p>
          <a:r>
            <a:rPr lang="de-DE" sz="1100" b="1" baseline="0">
              <a:solidFill>
                <a:schemeClr val="dk1"/>
              </a:solidFill>
              <a:effectLst/>
              <a:latin typeface="+mn-lt"/>
              <a:ea typeface="+mn-ea"/>
              <a:cs typeface="+mn-cs"/>
            </a:rPr>
            <a:t>für Landwirtschaft</a:t>
          </a:r>
          <a:endParaRPr lang="de-DE">
            <a:effectLst/>
          </a:endParaRPr>
        </a:p>
        <a:p>
          <a:endParaRPr lang="de-DE" sz="1100"/>
        </a:p>
      </xdr:txBody>
    </xdr:sp>
    <xdr:clientData/>
  </xdr:twoCellAnchor>
  <xdr:twoCellAnchor>
    <xdr:from>
      <xdr:col>0</xdr:col>
      <xdr:colOff>0</xdr:colOff>
      <xdr:row>0</xdr:row>
      <xdr:rowOff>123825</xdr:rowOff>
    </xdr:from>
    <xdr:to>
      <xdr:col>4</xdr:col>
      <xdr:colOff>304800</xdr:colOff>
      <xdr:row>0</xdr:row>
      <xdr:rowOff>876300</xdr:rowOff>
    </xdr:to>
    <xdr:sp macro="" textlink="">
      <xdr:nvSpPr>
        <xdr:cNvPr id="20" name="Textfeld 19">
          <a:extLst>
            <a:ext uri="{FF2B5EF4-FFF2-40B4-BE49-F238E27FC236}">
              <a16:creationId xmlns:a16="http://schemas.microsoft.com/office/drawing/2014/main" id="{C26988FB-C1D9-4E77-8E80-97CB8820AD6C}"/>
            </a:ext>
          </a:extLst>
        </xdr:cNvPr>
        <xdr:cNvSpPr txBox="1"/>
      </xdr:nvSpPr>
      <xdr:spPr>
        <a:xfrm>
          <a:off x="0" y="121920"/>
          <a:ext cx="2827020" cy="754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Guido Hofmann</a:t>
          </a:r>
          <a:endParaRPr lang="de-DE">
            <a:effectLst/>
          </a:endParaRPr>
        </a:p>
        <a:p>
          <a:r>
            <a:rPr lang="de-DE" sz="1100" b="1">
              <a:solidFill>
                <a:schemeClr val="dk1"/>
              </a:solidFill>
              <a:effectLst/>
              <a:latin typeface="+mn-lt"/>
              <a:ea typeface="+mn-ea"/>
              <a:cs typeface="+mn-cs"/>
            </a:rPr>
            <a:t>Ökonomik</a:t>
          </a:r>
          <a:r>
            <a:rPr lang="de-DE" sz="1100" b="1" baseline="0">
              <a:solidFill>
                <a:schemeClr val="dk1"/>
              </a:solidFill>
              <a:effectLst/>
              <a:latin typeface="+mn-lt"/>
              <a:ea typeface="+mn-ea"/>
              <a:cs typeface="+mn-cs"/>
            </a:rPr>
            <a:t> der Milchproduktion</a:t>
          </a:r>
          <a:endParaRPr lang="de-DE">
            <a:effectLst/>
          </a:endParaRPr>
        </a:p>
        <a:p>
          <a:r>
            <a:rPr lang="de-DE" sz="900" baseline="0">
              <a:solidFill>
                <a:schemeClr val="dk1"/>
              </a:solidFill>
              <a:effectLst/>
              <a:latin typeface="+mn-lt"/>
              <a:ea typeface="+mn-ea"/>
              <a:cs typeface="+mn-cs"/>
            </a:rPr>
            <a:t>08161 / 8640 - 1461</a:t>
          </a:r>
          <a:endParaRPr lang="de-DE" sz="900">
            <a:effectLst/>
          </a:endParaRPr>
        </a:p>
        <a:p>
          <a:r>
            <a:rPr lang="de-DE" sz="900">
              <a:solidFill>
                <a:schemeClr val="dk1"/>
              </a:solidFill>
              <a:effectLst/>
              <a:latin typeface="+mn-lt"/>
              <a:ea typeface="+mn-ea"/>
              <a:cs typeface="+mn-cs"/>
            </a:rPr>
            <a:t>guido.hofmann@lfl.bayern.de</a:t>
          </a:r>
          <a:endParaRPr lang="de-DE" sz="900">
            <a:effectLst/>
          </a:endParaRPr>
        </a:p>
        <a:p>
          <a:endParaRPr lang="de-DE" sz="1100"/>
        </a:p>
      </xdr:txBody>
    </xdr:sp>
    <xdr:clientData/>
  </xdr:twoCellAnchor>
  <xdr:twoCellAnchor editAs="oneCell">
    <xdr:from>
      <xdr:col>11</xdr:col>
      <xdr:colOff>137371</xdr:colOff>
      <xdr:row>0</xdr:row>
      <xdr:rowOff>131656</xdr:rowOff>
    </xdr:from>
    <xdr:to>
      <xdr:col>12</xdr:col>
      <xdr:colOff>681165</xdr:colOff>
      <xdr:row>0</xdr:row>
      <xdr:rowOff>800916</xdr:rowOff>
    </xdr:to>
    <xdr:pic>
      <xdr:nvPicPr>
        <xdr:cNvPr id="21" name="Grafik 20">
          <a:extLst>
            <a:ext uri="{FF2B5EF4-FFF2-40B4-BE49-F238E27FC236}">
              <a16:creationId xmlns:a16="http://schemas.microsoft.com/office/drawing/2014/main" id="{F4537FCD-8F89-4DF7-AC88-B3C6FCDD9C0E}"/>
            </a:ext>
          </a:extLst>
        </xdr:cNvPr>
        <xdr:cNvPicPr>
          <a:picLocks noChangeAspect="1"/>
        </xdr:cNvPicPr>
      </xdr:nvPicPr>
      <xdr:blipFill>
        <a:blip xmlns:r="http://schemas.openxmlformats.org/officeDocument/2006/relationships" r:embed="rId4"/>
        <a:stretch>
          <a:fillRect/>
        </a:stretch>
      </xdr:blipFill>
      <xdr:spPr>
        <a:xfrm>
          <a:off x="8195521" y="135466"/>
          <a:ext cx="1300079" cy="665450"/>
        </a:xfrm>
        <a:prstGeom prst="rect">
          <a:avLst/>
        </a:prstGeom>
      </xdr:spPr>
    </xdr:pic>
    <xdr:clientData/>
  </xdr:twoCellAnchor>
  <xdr:twoCellAnchor>
    <xdr:from>
      <xdr:col>3</xdr:col>
      <xdr:colOff>262889</xdr:colOff>
      <xdr:row>186</xdr:row>
      <xdr:rowOff>76200</xdr:rowOff>
    </xdr:from>
    <xdr:to>
      <xdr:col>9</xdr:col>
      <xdr:colOff>419099</xdr:colOff>
      <xdr:row>204</xdr:row>
      <xdr:rowOff>185739</xdr:rowOff>
    </xdr:to>
    <xdr:graphicFrame macro="">
      <xdr:nvGraphicFramePr>
        <xdr:cNvPr id="22" name="Diagramm 21">
          <a:extLst>
            <a:ext uri="{FF2B5EF4-FFF2-40B4-BE49-F238E27FC236}">
              <a16:creationId xmlns:a16="http://schemas.microsoft.com/office/drawing/2014/main" id="{6F729958-B0F0-4C4F-9923-D46E525F72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110490</xdr:colOff>
      <xdr:row>184</xdr:row>
      <xdr:rowOff>26246</xdr:rowOff>
    </xdr:from>
    <xdr:to>
      <xdr:col>9</xdr:col>
      <xdr:colOff>598170</xdr:colOff>
      <xdr:row>187</xdr:row>
      <xdr:rowOff>152399</xdr:rowOff>
    </xdr:to>
    <xdr:sp macro="" textlink="">
      <xdr:nvSpPr>
        <xdr:cNvPr id="23" name="Textfeld 22">
          <a:extLst>
            <a:ext uri="{FF2B5EF4-FFF2-40B4-BE49-F238E27FC236}">
              <a16:creationId xmlns:a16="http://schemas.microsoft.com/office/drawing/2014/main" id="{205E2575-EBB0-4094-A9DE-A5ED4A63660D}"/>
            </a:ext>
          </a:extLst>
        </xdr:cNvPr>
        <xdr:cNvSpPr txBox="1"/>
      </xdr:nvSpPr>
      <xdr:spPr>
        <a:xfrm>
          <a:off x="1744557" y="26334084"/>
          <a:ext cx="5366385" cy="7507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spcAft>
              <a:spcPts val="300"/>
            </a:spcAft>
          </a:pPr>
          <a:r>
            <a:rPr lang="de-DE" sz="1400" b="1"/>
            <a:t>Was kostet unsere M</a:t>
          </a:r>
          <a:r>
            <a:rPr lang="de-DE" sz="1400" b="1" baseline="0"/>
            <a:t>ilch,  wenn wir für unsere Milchbauern einen Mindestlohn auf Gesellen-Niveau einführen?</a:t>
          </a:r>
        </a:p>
      </xdr:txBody>
    </xdr:sp>
    <xdr:clientData/>
  </xdr:twoCellAnchor>
  <xdr:twoCellAnchor>
    <xdr:from>
      <xdr:col>3</xdr:col>
      <xdr:colOff>19050</xdr:colOff>
      <xdr:row>209</xdr:row>
      <xdr:rowOff>66674</xdr:rowOff>
    </xdr:from>
    <xdr:to>
      <xdr:col>9</xdr:col>
      <xdr:colOff>744855</xdr:colOff>
      <xdr:row>209</xdr:row>
      <xdr:rowOff>190499</xdr:rowOff>
    </xdr:to>
    <xdr:sp macro="" textlink="">
      <xdr:nvSpPr>
        <xdr:cNvPr id="24" name="Textfeld 23">
          <a:extLst>
            <a:ext uri="{FF2B5EF4-FFF2-40B4-BE49-F238E27FC236}">
              <a16:creationId xmlns:a16="http://schemas.microsoft.com/office/drawing/2014/main" id="{612B8799-5573-4C14-A787-3522838EA5B0}"/>
            </a:ext>
          </a:extLst>
        </xdr:cNvPr>
        <xdr:cNvSpPr txBox="1"/>
      </xdr:nvSpPr>
      <xdr:spPr>
        <a:xfrm>
          <a:off x="1656927" y="31386779"/>
          <a:ext cx="5602605" cy="121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700"/>
            <a:t>BF-Auswertung</a:t>
          </a:r>
          <a:r>
            <a:rPr lang="de-DE" sz="700" baseline="0"/>
            <a:t> spezialisierte Milchviehbetriebe Deutschland, konv, netto. Fünfjähriger Durchschnitt. LfL Bayern im April 2022</a:t>
          </a:r>
          <a:endParaRPr lang="de-DE" sz="700"/>
        </a:p>
      </xdr:txBody>
    </xdr:sp>
    <xdr:clientData/>
  </xdr:twoCellAnchor>
  <xdr:oneCellAnchor>
    <xdr:from>
      <xdr:col>9</xdr:col>
      <xdr:colOff>74295</xdr:colOff>
      <xdr:row>208</xdr:row>
      <xdr:rowOff>14817</xdr:rowOff>
    </xdr:from>
    <xdr:ext cx="643697" cy="358307"/>
    <xdr:pic>
      <xdr:nvPicPr>
        <xdr:cNvPr id="25" name="Grafik 24">
          <a:extLst>
            <a:ext uri="{FF2B5EF4-FFF2-40B4-BE49-F238E27FC236}">
              <a16:creationId xmlns:a16="http://schemas.microsoft.com/office/drawing/2014/main" id="{1B963593-F03C-4146-AD64-CB1B50583551}"/>
            </a:ext>
          </a:extLst>
        </xdr:cNvPr>
        <xdr:cNvPicPr>
          <a:picLocks noChangeAspect="1"/>
        </xdr:cNvPicPr>
      </xdr:nvPicPr>
      <xdr:blipFill>
        <a:blip xmlns:r="http://schemas.openxmlformats.org/officeDocument/2006/relationships" r:embed="rId2"/>
        <a:stretch>
          <a:fillRect/>
        </a:stretch>
      </xdr:blipFill>
      <xdr:spPr>
        <a:xfrm>
          <a:off x="6585162" y="31082827"/>
          <a:ext cx="643697" cy="358307"/>
        </a:xfrm>
        <a:prstGeom prst="rect">
          <a:avLst/>
        </a:prstGeom>
      </xdr:spPr>
    </xdr:pic>
    <xdr:clientData/>
  </xdr:oneCellAnchor>
  <xdr:twoCellAnchor>
    <xdr:from>
      <xdr:col>3</xdr:col>
      <xdr:colOff>762000</xdr:colOff>
      <xdr:row>197</xdr:row>
      <xdr:rowOff>7620</xdr:rowOff>
    </xdr:from>
    <xdr:to>
      <xdr:col>9</xdr:col>
      <xdr:colOff>83820</xdr:colOff>
      <xdr:row>197</xdr:row>
      <xdr:rowOff>15240</xdr:rowOff>
    </xdr:to>
    <xdr:cxnSp macro="">
      <xdr:nvCxnSpPr>
        <xdr:cNvPr id="26" name="Gerader Verbinder 25">
          <a:extLst>
            <a:ext uri="{FF2B5EF4-FFF2-40B4-BE49-F238E27FC236}">
              <a16:creationId xmlns:a16="http://schemas.microsoft.com/office/drawing/2014/main" id="{C56DEB1E-F92C-4771-B339-CEF8ED382533}"/>
            </a:ext>
          </a:extLst>
        </xdr:cNvPr>
        <xdr:cNvCxnSpPr/>
      </xdr:nvCxnSpPr>
      <xdr:spPr>
        <a:xfrm>
          <a:off x="2396067" y="28885515"/>
          <a:ext cx="4196715" cy="13335"/>
        </a:xfrm>
        <a:prstGeom prst="line">
          <a:avLst/>
        </a:prstGeom>
        <a:ln w="22225">
          <a:solidFill>
            <a:schemeClr val="accent6">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0.00806</cdr:x>
      <cdr:y>0.09336</cdr:y>
    </cdr:from>
    <cdr:to>
      <cdr:x>0.42682</cdr:x>
      <cdr:y>0.14313</cdr:y>
    </cdr:to>
    <cdr:sp macro="" textlink="">
      <cdr:nvSpPr>
        <cdr:cNvPr id="2" name="Textfeld 1">
          <a:extLst xmlns:a="http://schemas.openxmlformats.org/drawingml/2006/main">
            <a:ext uri="{FF2B5EF4-FFF2-40B4-BE49-F238E27FC236}">
              <a16:creationId xmlns:a16="http://schemas.microsoft.com/office/drawing/2014/main" id="{1EDB92A3-E61D-490B-ABE4-F0EF3A0FC460}"/>
            </a:ext>
          </a:extLst>
        </cdr:cNvPr>
        <cdr:cNvSpPr txBox="1"/>
      </cdr:nvSpPr>
      <cdr:spPr>
        <a:xfrm xmlns:a="http://schemas.openxmlformats.org/drawingml/2006/main">
          <a:off x="38100" y="337667"/>
          <a:ext cx="1980000" cy="180000"/>
        </a:xfrm>
        <a:prstGeom xmlns:a="http://schemas.openxmlformats.org/drawingml/2006/main" prst="rect">
          <a:avLst/>
        </a:prstGeom>
        <a:solidFill xmlns:a="http://schemas.openxmlformats.org/drawingml/2006/main">
          <a:schemeClr val="accent6">
            <a:lumMod val="60000"/>
            <a:lumOff val="40000"/>
          </a:schemeClr>
        </a:solidFill>
      </cdr:spPr>
      <cdr:txBody>
        <a:bodyPr xmlns:a="http://schemas.openxmlformats.org/drawingml/2006/main" vertOverflow="clip" wrap="square" lIns="0" tIns="0" rIns="0" bIns="0" rtlCol="0"/>
        <a:lstStyle xmlns:a="http://schemas.openxmlformats.org/drawingml/2006/main"/>
        <a:p xmlns:a="http://schemas.openxmlformats.org/drawingml/2006/main">
          <a:r>
            <a:rPr lang="de-DE" sz="1200">
              <a:solidFill>
                <a:schemeClr val="tx1"/>
              </a:solidFill>
            </a:rPr>
            <a:t>Verbrauchermilchpreis (ct/kg)</a:t>
          </a:r>
        </a:p>
      </cdr:txBody>
    </cdr:sp>
  </cdr:relSizeAnchor>
  <cdr:relSizeAnchor xmlns:cdr="http://schemas.openxmlformats.org/drawingml/2006/chartDrawing">
    <cdr:from>
      <cdr:x>0.60136</cdr:x>
      <cdr:y>0.09393</cdr:y>
    </cdr:from>
    <cdr:to>
      <cdr:x>0.98205</cdr:x>
      <cdr:y>0.1437</cdr:y>
    </cdr:to>
    <cdr:sp macro="" textlink="">
      <cdr:nvSpPr>
        <cdr:cNvPr id="3" name="Textfeld 1">
          <a:extLst xmlns:a="http://schemas.openxmlformats.org/drawingml/2006/main">
            <a:ext uri="{FF2B5EF4-FFF2-40B4-BE49-F238E27FC236}">
              <a16:creationId xmlns:a16="http://schemas.microsoft.com/office/drawing/2014/main" id="{062FD8CA-802A-4E17-98FA-FD383612B5AC}"/>
            </a:ext>
          </a:extLst>
        </cdr:cNvPr>
        <cdr:cNvSpPr txBox="1"/>
      </cdr:nvSpPr>
      <cdr:spPr>
        <a:xfrm xmlns:a="http://schemas.openxmlformats.org/drawingml/2006/main">
          <a:off x="2843336" y="339710"/>
          <a:ext cx="1800000" cy="180000"/>
        </a:xfrm>
        <a:prstGeom xmlns:a="http://schemas.openxmlformats.org/drawingml/2006/main" prst="rect">
          <a:avLst/>
        </a:prstGeom>
        <a:solidFill xmlns:a="http://schemas.openxmlformats.org/drawingml/2006/main">
          <a:srgbClr val="FFC000"/>
        </a:solidFill>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200" baseline="0">
              <a:solidFill>
                <a:sysClr val="windowText" lastClr="000000"/>
              </a:solidFill>
            </a:rPr>
            <a:t>Familienstundenlohn (</a:t>
          </a:r>
          <a:r>
            <a:rPr lang="de-DE" sz="1200">
              <a:solidFill>
                <a:sysClr val="windowText" lastClr="000000"/>
              </a:solidFill>
            </a:rPr>
            <a:t>€/h)</a:t>
          </a:r>
        </a:p>
      </cdr:txBody>
    </cdr:sp>
  </cdr:relSizeAnchor>
  <cdr:relSizeAnchor xmlns:cdr="http://schemas.openxmlformats.org/drawingml/2006/chartDrawing">
    <cdr:from>
      <cdr:x>0.21846</cdr:x>
      <cdr:y>0.41504</cdr:y>
    </cdr:from>
    <cdr:to>
      <cdr:x>0.76421</cdr:x>
      <cdr:y>0.46288</cdr:y>
    </cdr:to>
    <cdr:sp macro="" textlink="">
      <cdr:nvSpPr>
        <cdr:cNvPr id="5" name="Textfeld 1">
          <a:extLst xmlns:a="http://schemas.openxmlformats.org/drawingml/2006/main">
            <a:ext uri="{FF2B5EF4-FFF2-40B4-BE49-F238E27FC236}">
              <a16:creationId xmlns:a16="http://schemas.microsoft.com/office/drawing/2014/main" id="{BFFFE76E-5CED-4DD1-AC23-13C2ACE8F951}"/>
            </a:ext>
          </a:extLst>
        </cdr:cNvPr>
        <cdr:cNvSpPr txBox="1"/>
      </cdr:nvSpPr>
      <cdr:spPr>
        <a:xfrm xmlns:a="http://schemas.openxmlformats.org/drawingml/2006/main">
          <a:off x="1032925" y="1350301"/>
          <a:ext cx="2580420" cy="155643"/>
        </a:xfrm>
        <a:prstGeom xmlns:a="http://schemas.openxmlformats.org/drawingml/2006/main" prst="rect">
          <a:avLst/>
        </a:prstGeom>
        <a:solidFill xmlns:a="http://schemas.openxmlformats.org/drawingml/2006/main">
          <a:schemeClr val="accent6">
            <a:lumMod val="60000"/>
            <a:lumOff val="40000"/>
          </a:schemeClr>
        </a:solidFill>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200">
              <a:solidFill>
                <a:schemeClr val="tx1"/>
              </a:solidFill>
            </a:rPr>
            <a:t>Bisher: Verbrauchermilchpreis Ø 5 Jahre</a:t>
          </a:r>
        </a:p>
      </cdr:txBody>
    </cdr:sp>
  </cdr:relSizeAnchor>
  <cdr:relSizeAnchor xmlns:cdr="http://schemas.openxmlformats.org/drawingml/2006/chartDrawing">
    <cdr:from>
      <cdr:x>0.49065</cdr:x>
      <cdr:y>0.4662</cdr:y>
    </cdr:from>
    <cdr:to>
      <cdr:x>0.49217</cdr:x>
      <cdr:y>0.56579</cdr:y>
    </cdr:to>
    <cdr:cxnSp macro="">
      <cdr:nvCxnSpPr>
        <cdr:cNvPr id="6" name="Gerade Verbindung mit Pfeil 5">
          <a:extLst xmlns:a="http://schemas.openxmlformats.org/drawingml/2006/main">
            <a:ext uri="{FF2B5EF4-FFF2-40B4-BE49-F238E27FC236}">
              <a16:creationId xmlns:a16="http://schemas.microsoft.com/office/drawing/2014/main" id="{0B24519B-B672-4D74-982A-9E74227E9152}"/>
            </a:ext>
          </a:extLst>
        </cdr:cNvPr>
        <cdr:cNvCxnSpPr/>
      </cdr:nvCxnSpPr>
      <cdr:spPr>
        <a:xfrm xmlns:a="http://schemas.openxmlformats.org/drawingml/2006/main" flipH="1">
          <a:off x="2319896" y="1516746"/>
          <a:ext cx="7187" cy="324008"/>
        </a:xfrm>
        <a:prstGeom xmlns:a="http://schemas.openxmlformats.org/drawingml/2006/main" prst="straightConnector1">
          <a:avLst/>
        </a:prstGeom>
        <a:ln xmlns:a="http://schemas.openxmlformats.org/drawingml/2006/main" w="31750">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cdr:x>
      <cdr:y>0.08852</cdr:y>
    </cdr:from>
    <cdr:to>
      <cdr:x>0.39266</cdr:x>
      <cdr:y>0.13939</cdr:y>
    </cdr:to>
    <cdr:sp macro="" textlink="">
      <cdr:nvSpPr>
        <cdr:cNvPr id="2" name="Textfeld 1">
          <a:extLst xmlns:a="http://schemas.openxmlformats.org/drawingml/2006/main">
            <a:ext uri="{FF2B5EF4-FFF2-40B4-BE49-F238E27FC236}">
              <a16:creationId xmlns:a16="http://schemas.microsoft.com/office/drawing/2014/main" id="{1EDB92A3-E61D-490B-ABE4-F0EF3A0FC460}"/>
            </a:ext>
          </a:extLst>
        </cdr:cNvPr>
        <cdr:cNvSpPr txBox="1"/>
      </cdr:nvSpPr>
      <cdr:spPr>
        <a:xfrm xmlns:a="http://schemas.openxmlformats.org/drawingml/2006/main">
          <a:off x="0" y="313239"/>
          <a:ext cx="1980000" cy="180000"/>
        </a:xfrm>
        <a:prstGeom xmlns:a="http://schemas.openxmlformats.org/drawingml/2006/main" prst="rect">
          <a:avLst/>
        </a:prstGeom>
        <a:solidFill xmlns:a="http://schemas.openxmlformats.org/drawingml/2006/main">
          <a:schemeClr val="accent6">
            <a:lumMod val="60000"/>
            <a:lumOff val="40000"/>
          </a:schemeClr>
        </a:solidFill>
      </cdr:spPr>
      <cdr:txBody>
        <a:bodyPr xmlns:a="http://schemas.openxmlformats.org/drawingml/2006/main" vertOverflow="clip" wrap="square" lIns="0" tIns="0" rIns="0" bIns="0" rtlCol="0"/>
        <a:lstStyle xmlns:a="http://schemas.openxmlformats.org/drawingml/2006/main"/>
        <a:p xmlns:a="http://schemas.openxmlformats.org/drawingml/2006/main">
          <a:r>
            <a:rPr lang="de-DE" sz="1200">
              <a:solidFill>
                <a:schemeClr val="tx1"/>
              </a:solidFill>
            </a:rPr>
            <a:t>Verbrauchermilchpreis (ct/kg)</a:t>
          </a:r>
        </a:p>
      </cdr:txBody>
    </cdr:sp>
  </cdr:relSizeAnchor>
  <cdr:relSizeAnchor xmlns:cdr="http://schemas.openxmlformats.org/drawingml/2006/chartDrawing">
    <cdr:from>
      <cdr:x>0.64304</cdr:x>
      <cdr:y>0.09598</cdr:y>
    </cdr:from>
    <cdr:to>
      <cdr:x>1</cdr:x>
      <cdr:y>0.14685</cdr:y>
    </cdr:to>
    <cdr:sp macro="" textlink="">
      <cdr:nvSpPr>
        <cdr:cNvPr id="3" name="Textfeld 1">
          <a:extLst xmlns:a="http://schemas.openxmlformats.org/drawingml/2006/main">
            <a:ext uri="{FF2B5EF4-FFF2-40B4-BE49-F238E27FC236}">
              <a16:creationId xmlns:a16="http://schemas.microsoft.com/office/drawing/2014/main" id="{062FD8CA-802A-4E17-98FA-FD383612B5AC}"/>
            </a:ext>
          </a:extLst>
        </cdr:cNvPr>
        <cdr:cNvSpPr txBox="1"/>
      </cdr:nvSpPr>
      <cdr:spPr>
        <a:xfrm xmlns:a="http://schemas.openxmlformats.org/drawingml/2006/main">
          <a:off x="3270885" y="339637"/>
          <a:ext cx="1800000" cy="180000"/>
        </a:xfrm>
        <a:prstGeom xmlns:a="http://schemas.openxmlformats.org/drawingml/2006/main" prst="rect">
          <a:avLst/>
        </a:prstGeom>
        <a:solidFill xmlns:a="http://schemas.openxmlformats.org/drawingml/2006/main">
          <a:srgbClr val="FFC000"/>
        </a:solidFill>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200" baseline="0">
              <a:solidFill>
                <a:sysClr val="windowText" lastClr="000000"/>
              </a:solidFill>
            </a:rPr>
            <a:t>Familienstundenlohn (</a:t>
          </a:r>
          <a:r>
            <a:rPr lang="de-DE" sz="1200">
              <a:solidFill>
                <a:sysClr val="windowText" lastClr="000000"/>
              </a:solidFill>
            </a:rPr>
            <a:t>€/h)</a:t>
          </a:r>
        </a:p>
      </cdr:txBody>
    </cdr:sp>
  </cdr:relSizeAnchor>
  <cdr:relSizeAnchor xmlns:cdr="http://schemas.openxmlformats.org/drawingml/2006/chartDrawing">
    <cdr:from>
      <cdr:x>0.3674</cdr:x>
      <cdr:y>0.37829</cdr:y>
    </cdr:from>
    <cdr:to>
      <cdr:x>0.86809</cdr:x>
      <cdr:y>0.42915</cdr:y>
    </cdr:to>
    <cdr:sp macro="" textlink="">
      <cdr:nvSpPr>
        <cdr:cNvPr id="4" name="Textfeld 1">
          <a:extLst xmlns:a="http://schemas.openxmlformats.org/drawingml/2006/main">
            <a:ext uri="{FF2B5EF4-FFF2-40B4-BE49-F238E27FC236}">
              <a16:creationId xmlns:a16="http://schemas.microsoft.com/office/drawing/2014/main" id="{DE00081E-EF99-4A41-9609-A315FB4D0628}"/>
            </a:ext>
          </a:extLst>
        </cdr:cNvPr>
        <cdr:cNvSpPr txBox="1"/>
      </cdr:nvSpPr>
      <cdr:spPr>
        <a:xfrm xmlns:a="http://schemas.openxmlformats.org/drawingml/2006/main">
          <a:off x="1849120" y="1338580"/>
          <a:ext cx="2520000" cy="180000"/>
        </a:xfrm>
        <a:prstGeom xmlns:a="http://schemas.openxmlformats.org/drawingml/2006/main" prst="rect">
          <a:avLst/>
        </a:prstGeom>
        <a:solidFill xmlns:a="http://schemas.openxmlformats.org/drawingml/2006/main">
          <a:schemeClr val="accent6">
            <a:lumMod val="60000"/>
            <a:lumOff val="40000"/>
          </a:schemeClr>
        </a:solidFill>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200">
              <a:solidFill>
                <a:schemeClr val="tx1"/>
              </a:solidFill>
            </a:rPr>
            <a:t>Bisher: Verbrauchermilchpreis Ø 5 Jahre</a:t>
          </a:r>
        </a:p>
      </cdr:txBody>
    </cdr:sp>
  </cdr:relSizeAnchor>
  <cdr:relSizeAnchor xmlns:cdr="http://schemas.openxmlformats.org/drawingml/2006/chartDrawing">
    <cdr:from>
      <cdr:x>0.58213</cdr:x>
      <cdr:y>0.42853</cdr:y>
    </cdr:from>
    <cdr:to>
      <cdr:x>0.58365</cdr:x>
      <cdr:y>0.57712</cdr:y>
    </cdr:to>
    <cdr:cxnSp macro="">
      <cdr:nvCxnSpPr>
        <cdr:cNvPr id="6" name="Gerade Verbindung mit Pfeil 5">
          <a:extLst xmlns:a="http://schemas.openxmlformats.org/drawingml/2006/main">
            <a:ext uri="{FF2B5EF4-FFF2-40B4-BE49-F238E27FC236}">
              <a16:creationId xmlns:a16="http://schemas.microsoft.com/office/drawing/2014/main" id="{1CDA8BD1-ED9C-4EAD-8E62-17EC07D68C98}"/>
            </a:ext>
          </a:extLst>
        </cdr:cNvPr>
        <cdr:cNvCxnSpPr/>
      </cdr:nvCxnSpPr>
      <cdr:spPr>
        <a:xfrm xmlns:a="http://schemas.openxmlformats.org/drawingml/2006/main" flipH="1">
          <a:off x="2929891" y="1516380"/>
          <a:ext cx="7620" cy="525780"/>
        </a:xfrm>
        <a:prstGeom xmlns:a="http://schemas.openxmlformats.org/drawingml/2006/main" prst="straightConnector1">
          <a:avLst/>
        </a:prstGeom>
        <a:ln xmlns:a="http://schemas.openxmlformats.org/drawingml/2006/main" w="31750">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cdr:x>
      <cdr:y>0.08852</cdr:y>
    </cdr:from>
    <cdr:to>
      <cdr:x>0.39266</cdr:x>
      <cdr:y>0.13939</cdr:y>
    </cdr:to>
    <cdr:sp macro="" textlink="">
      <cdr:nvSpPr>
        <cdr:cNvPr id="2" name="Textfeld 1">
          <a:extLst xmlns:a="http://schemas.openxmlformats.org/drawingml/2006/main">
            <a:ext uri="{FF2B5EF4-FFF2-40B4-BE49-F238E27FC236}">
              <a16:creationId xmlns:a16="http://schemas.microsoft.com/office/drawing/2014/main" id="{1EDB92A3-E61D-490B-ABE4-F0EF3A0FC460}"/>
            </a:ext>
          </a:extLst>
        </cdr:cNvPr>
        <cdr:cNvSpPr txBox="1"/>
      </cdr:nvSpPr>
      <cdr:spPr>
        <a:xfrm xmlns:a="http://schemas.openxmlformats.org/drawingml/2006/main">
          <a:off x="0" y="313239"/>
          <a:ext cx="1980000" cy="180000"/>
        </a:xfrm>
        <a:prstGeom xmlns:a="http://schemas.openxmlformats.org/drawingml/2006/main" prst="rect">
          <a:avLst/>
        </a:prstGeom>
        <a:solidFill xmlns:a="http://schemas.openxmlformats.org/drawingml/2006/main">
          <a:schemeClr val="accent6">
            <a:lumMod val="60000"/>
            <a:lumOff val="40000"/>
          </a:schemeClr>
        </a:solidFill>
      </cdr:spPr>
      <cdr:txBody>
        <a:bodyPr xmlns:a="http://schemas.openxmlformats.org/drawingml/2006/main" vertOverflow="clip" wrap="square" lIns="0" tIns="0" rIns="0" bIns="0" rtlCol="0"/>
        <a:lstStyle xmlns:a="http://schemas.openxmlformats.org/drawingml/2006/main"/>
        <a:p xmlns:a="http://schemas.openxmlformats.org/drawingml/2006/main">
          <a:r>
            <a:rPr lang="de-DE" sz="1200">
              <a:solidFill>
                <a:schemeClr val="tx1"/>
              </a:solidFill>
            </a:rPr>
            <a:t>Verbrauchermilchpreis (ct/kg)</a:t>
          </a:r>
        </a:p>
      </cdr:txBody>
    </cdr:sp>
  </cdr:relSizeAnchor>
  <cdr:relSizeAnchor xmlns:cdr="http://schemas.openxmlformats.org/drawingml/2006/chartDrawing">
    <cdr:from>
      <cdr:x>0.64304</cdr:x>
      <cdr:y>0.09598</cdr:y>
    </cdr:from>
    <cdr:to>
      <cdr:x>1</cdr:x>
      <cdr:y>0.14685</cdr:y>
    </cdr:to>
    <cdr:sp macro="" textlink="">
      <cdr:nvSpPr>
        <cdr:cNvPr id="3" name="Textfeld 1">
          <a:extLst xmlns:a="http://schemas.openxmlformats.org/drawingml/2006/main">
            <a:ext uri="{FF2B5EF4-FFF2-40B4-BE49-F238E27FC236}">
              <a16:creationId xmlns:a16="http://schemas.microsoft.com/office/drawing/2014/main" id="{062FD8CA-802A-4E17-98FA-FD383612B5AC}"/>
            </a:ext>
          </a:extLst>
        </cdr:cNvPr>
        <cdr:cNvSpPr txBox="1"/>
      </cdr:nvSpPr>
      <cdr:spPr>
        <a:xfrm xmlns:a="http://schemas.openxmlformats.org/drawingml/2006/main">
          <a:off x="3270885" y="339637"/>
          <a:ext cx="1800000" cy="180000"/>
        </a:xfrm>
        <a:prstGeom xmlns:a="http://schemas.openxmlformats.org/drawingml/2006/main" prst="rect">
          <a:avLst/>
        </a:prstGeom>
        <a:solidFill xmlns:a="http://schemas.openxmlformats.org/drawingml/2006/main">
          <a:srgbClr val="FFC000"/>
        </a:solidFill>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1200" baseline="0">
              <a:solidFill>
                <a:sysClr val="windowText" lastClr="000000"/>
              </a:solidFill>
            </a:rPr>
            <a:t>Familienstundenlohn (</a:t>
          </a:r>
          <a:r>
            <a:rPr lang="de-DE" sz="1200">
              <a:solidFill>
                <a:sysClr val="windowText" lastClr="000000"/>
              </a:solidFill>
            </a:rPr>
            <a:t>€/h)</a:t>
          </a:r>
        </a:p>
      </cdr:txBody>
    </cdr:sp>
  </cdr:relSizeAnchor>
  <cdr:relSizeAnchor xmlns:cdr="http://schemas.openxmlformats.org/drawingml/2006/chartDrawing">
    <cdr:from>
      <cdr:x>0.3674</cdr:x>
      <cdr:y>0.37829</cdr:y>
    </cdr:from>
    <cdr:to>
      <cdr:x>0.86809</cdr:x>
      <cdr:y>0.42915</cdr:y>
    </cdr:to>
    <cdr:sp macro="" textlink="">
      <cdr:nvSpPr>
        <cdr:cNvPr id="4" name="Textfeld 1">
          <a:extLst xmlns:a="http://schemas.openxmlformats.org/drawingml/2006/main">
            <a:ext uri="{FF2B5EF4-FFF2-40B4-BE49-F238E27FC236}">
              <a16:creationId xmlns:a16="http://schemas.microsoft.com/office/drawing/2014/main" id="{DE00081E-EF99-4A41-9609-A315FB4D0628}"/>
            </a:ext>
          </a:extLst>
        </cdr:cNvPr>
        <cdr:cNvSpPr txBox="1"/>
      </cdr:nvSpPr>
      <cdr:spPr>
        <a:xfrm xmlns:a="http://schemas.openxmlformats.org/drawingml/2006/main">
          <a:off x="1849120" y="1338580"/>
          <a:ext cx="2520000" cy="180000"/>
        </a:xfrm>
        <a:prstGeom xmlns:a="http://schemas.openxmlformats.org/drawingml/2006/main" prst="rect">
          <a:avLst/>
        </a:prstGeom>
        <a:solidFill xmlns:a="http://schemas.openxmlformats.org/drawingml/2006/main">
          <a:schemeClr val="accent6">
            <a:lumMod val="60000"/>
            <a:lumOff val="40000"/>
          </a:schemeClr>
        </a:solidFill>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200">
              <a:solidFill>
                <a:schemeClr val="tx1"/>
              </a:solidFill>
            </a:rPr>
            <a:t>Bisher: Verbrauchermilchpreis Ø 5 Jahre</a:t>
          </a:r>
        </a:p>
      </cdr:txBody>
    </cdr:sp>
  </cdr:relSizeAnchor>
  <cdr:relSizeAnchor xmlns:cdr="http://schemas.openxmlformats.org/drawingml/2006/chartDrawing">
    <cdr:from>
      <cdr:x>0.58213</cdr:x>
      <cdr:y>0.42853</cdr:y>
    </cdr:from>
    <cdr:to>
      <cdr:x>0.58365</cdr:x>
      <cdr:y>0.57712</cdr:y>
    </cdr:to>
    <cdr:cxnSp macro="">
      <cdr:nvCxnSpPr>
        <cdr:cNvPr id="6" name="Gerade Verbindung mit Pfeil 5">
          <a:extLst xmlns:a="http://schemas.openxmlformats.org/drawingml/2006/main">
            <a:ext uri="{FF2B5EF4-FFF2-40B4-BE49-F238E27FC236}">
              <a16:creationId xmlns:a16="http://schemas.microsoft.com/office/drawing/2014/main" id="{1CDA8BD1-ED9C-4EAD-8E62-17EC07D68C98}"/>
            </a:ext>
          </a:extLst>
        </cdr:cNvPr>
        <cdr:cNvCxnSpPr/>
      </cdr:nvCxnSpPr>
      <cdr:spPr>
        <a:xfrm xmlns:a="http://schemas.openxmlformats.org/drawingml/2006/main" flipH="1">
          <a:off x="2929891" y="1516380"/>
          <a:ext cx="7620" cy="525780"/>
        </a:xfrm>
        <a:prstGeom xmlns:a="http://schemas.openxmlformats.org/drawingml/2006/main" prst="straightConnector1">
          <a:avLst/>
        </a:prstGeom>
        <a:ln xmlns:a="http://schemas.openxmlformats.org/drawingml/2006/main" w="31750">
          <a:solidFill>
            <a:schemeClr val="accent6">
              <a:lumMod val="7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47126-FD4C-49E8-B5F2-85304CF8E1EB}">
  <sheetPr>
    <tabColor rgb="FF92D050"/>
  </sheetPr>
  <dimension ref="A1:AC211"/>
  <sheetViews>
    <sheetView showGridLines="0" tabSelected="1" zoomScale="80" zoomScaleNormal="80" zoomScaleSheetLayoutView="90" workbookViewId="0">
      <selection activeCell="G1" sqref="G1"/>
    </sheetView>
  </sheetViews>
  <sheetFormatPr baseColWidth="10" defaultRowHeight="15" x14ac:dyDescent="0.25"/>
  <cols>
    <col min="1" max="1" width="2" customWidth="1"/>
    <col min="2" max="2" width="10.140625" customWidth="1"/>
    <col min="3" max="3" width="12.28515625" customWidth="1"/>
    <col min="4" max="5" width="13.28515625" customWidth="1"/>
    <col min="6" max="6" width="12" customWidth="1"/>
    <col min="7" max="11" width="11.5703125" customWidth="1"/>
    <col min="15" max="15" width="11.42578125" customWidth="1"/>
  </cols>
  <sheetData>
    <row r="1" spans="1:13" ht="78.75" customHeight="1" thickBot="1" x14ac:dyDescent="0.3">
      <c r="A1" s="1"/>
      <c r="B1" s="1"/>
      <c r="C1" s="1"/>
      <c r="D1" s="1"/>
      <c r="E1" s="1"/>
      <c r="F1" s="1" t="s">
        <v>109</v>
      </c>
      <c r="G1" s="1"/>
      <c r="H1" s="1"/>
      <c r="I1" s="1"/>
      <c r="J1" s="1"/>
      <c r="K1" s="1"/>
      <c r="L1" s="1"/>
      <c r="M1" s="1"/>
    </row>
    <row r="3" spans="1:13" s="2" customFormat="1" ht="21" x14ac:dyDescent="0.25">
      <c r="B3" s="2" t="s">
        <v>0</v>
      </c>
      <c r="E3" s="2" t="s">
        <v>1</v>
      </c>
    </row>
    <row r="4" spans="1:13" s="2" customFormat="1" ht="21" x14ac:dyDescent="0.25">
      <c r="E4" s="2" t="s">
        <v>2</v>
      </c>
    </row>
    <row r="5" spans="1:13" s="3" customFormat="1" x14ac:dyDescent="0.25"/>
    <row r="6" spans="1:13" s="3" customFormat="1" x14ac:dyDescent="0.25"/>
    <row r="7" spans="1:13" s="3" customFormat="1" x14ac:dyDescent="0.25"/>
    <row r="8" spans="1:13" s="3" customFormat="1" x14ac:dyDescent="0.25"/>
    <row r="9" spans="1:13" s="3" customFormat="1" x14ac:dyDescent="0.25"/>
    <row r="10" spans="1:13" s="3" customFormat="1" x14ac:dyDescent="0.25"/>
    <row r="11" spans="1:13" s="3" customFormat="1" x14ac:dyDescent="0.25"/>
    <row r="12" spans="1:13" s="3" customFormat="1" x14ac:dyDescent="0.25"/>
    <row r="13" spans="1:13" s="3" customFormat="1" x14ac:dyDescent="0.25"/>
    <row r="14" spans="1:13" s="3" customFormat="1" x14ac:dyDescent="0.25"/>
    <row r="15" spans="1:13" s="3" customFormat="1" x14ac:dyDescent="0.25"/>
    <row r="16" spans="1:13" s="3" customFormat="1" x14ac:dyDescent="0.25"/>
    <row r="17" spans="2:29" s="3" customFormat="1" x14ac:dyDescent="0.25"/>
    <row r="18" spans="2:29" s="3" customFormat="1" x14ac:dyDescent="0.25"/>
    <row r="19" spans="2:29" s="3" customFormat="1" x14ac:dyDescent="0.25"/>
    <row r="20" spans="2:29" s="3" customFormat="1" x14ac:dyDescent="0.25">
      <c r="B20" s="3" t="s">
        <v>3</v>
      </c>
    </row>
    <row r="21" spans="2:29" s="3" customFormat="1" x14ac:dyDescent="0.25">
      <c r="B21" s="3" t="s">
        <v>4</v>
      </c>
    </row>
    <row r="22" spans="2:29" s="3" customFormat="1" x14ac:dyDescent="0.25"/>
    <row r="23" spans="2:29" s="3" customFormat="1" x14ac:dyDescent="0.25">
      <c r="G23" s="4" t="s">
        <v>5</v>
      </c>
      <c r="H23" s="4"/>
      <c r="I23" s="4" t="s">
        <v>6</v>
      </c>
    </row>
    <row r="24" spans="2:29" s="3" customFormat="1" x14ac:dyDescent="0.25">
      <c r="B24" s="3" t="s">
        <v>7</v>
      </c>
      <c r="G24" s="202" t="s">
        <v>78</v>
      </c>
      <c r="H24" s="5" t="s">
        <v>9</v>
      </c>
      <c r="I24" s="219" t="s">
        <v>10</v>
      </c>
      <c r="J24" s="219"/>
      <c r="K24" s="219"/>
      <c r="L24" s="219"/>
      <c r="M24" s="219"/>
    </row>
    <row r="25" spans="2:29" s="3" customFormat="1" x14ac:dyDescent="0.25">
      <c r="B25" s="3" t="s">
        <v>11</v>
      </c>
      <c r="G25" s="203">
        <v>0</v>
      </c>
      <c r="H25" s="5" t="s">
        <v>12</v>
      </c>
      <c r="I25" s="219" t="s">
        <v>13</v>
      </c>
      <c r="J25" s="219"/>
      <c r="K25" s="219"/>
      <c r="L25" s="219"/>
      <c r="M25" s="219"/>
    </row>
    <row r="26" spans="2:29" s="3" customFormat="1" x14ac:dyDescent="0.25">
      <c r="B26" s="3" t="s">
        <v>14</v>
      </c>
      <c r="G26" s="204">
        <v>0</v>
      </c>
      <c r="H26" s="5" t="s">
        <v>15</v>
      </c>
      <c r="I26" s="219" t="s">
        <v>16</v>
      </c>
      <c r="J26" s="219"/>
      <c r="K26" s="219"/>
      <c r="L26" s="219"/>
      <c r="M26" s="219"/>
    </row>
    <row r="27" spans="2:29" s="3" customFormat="1" x14ac:dyDescent="0.25">
      <c r="B27" s="3" t="s">
        <v>17</v>
      </c>
      <c r="G27" s="205">
        <v>2</v>
      </c>
      <c r="H27" s="5" t="s">
        <v>12</v>
      </c>
      <c r="I27" s="219" t="s">
        <v>18</v>
      </c>
      <c r="J27" s="219"/>
      <c r="K27" s="219"/>
      <c r="L27" s="219"/>
      <c r="M27" s="219"/>
    </row>
    <row r="28" spans="2:29" s="3" customFormat="1" x14ac:dyDescent="0.25">
      <c r="B28" s="3" t="s">
        <v>19</v>
      </c>
      <c r="G28" s="206">
        <v>500</v>
      </c>
      <c r="H28" s="5" t="s">
        <v>20</v>
      </c>
      <c r="I28" s="219" t="s">
        <v>21</v>
      </c>
      <c r="J28" s="219"/>
      <c r="K28" s="219"/>
      <c r="L28" s="219"/>
      <c r="M28" s="219"/>
    </row>
    <row r="29" spans="2:29" s="3" customFormat="1" x14ac:dyDescent="0.25">
      <c r="B29" s="3" t="s">
        <v>22</v>
      </c>
      <c r="G29" s="6" t="s">
        <v>23</v>
      </c>
      <c r="H29" s="4"/>
    </row>
    <row r="30" spans="2:29" s="3" customFormat="1" x14ac:dyDescent="0.25">
      <c r="O30" s="4" t="s">
        <v>110</v>
      </c>
    </row>
    <row r="31" spans="2:29" s="3" customFormat="1" ht="15.75" thickBot="1" x14ac:dyDescent="0.3"/>
    <row r="32" spans="2:29" s="7" customFormat="1" ht="21.75" customHeight="1" x14ac:dyDescent="0.25">
      <c r="B32" s="7" t="s">
        <v>24</v>
      </c>
      <c r="N32" s="8"/>
      <c r="O32" s="9"/>
      <c r="P32" s="9"/>
      <c r="Q32" s="9"/>
      <c r="R32" s="9"/>
      <c r="S32" s="9"/>
      <c r="T32" s="10"/>
      <c r="U32" s="3"/>
      <c r="V32" s="3"/>
      <c r="W32" s="3"/>
      <c r="X32" s="3"/>
      <c r="Y32" s="3"/>
      <c r="Z32" s="3"/>
      <c r="AA32" s="3"/>
      <c r="AB32" s="3"/>
      <c r="AC32" s="3"/>
    </row>
    <row r="33" spans="1:29" s="11" customFormat="1" ht="36.75" customHeight="1" x14ac:dyDescent="0.25">
      <c r="B33" s="12" t="s">
        <v>25</v>
      </c>
      <c r="C33" s="13"/>
      <c r="D33" s="13"/>
      <c r="E33" s="13"/>
      <c r="F33" s="14"/>
      <c r="G33" s="15" t="s">
        <v>103</v>
      </c>
      <c r="H33" s="16" t="s">
        <v>104</v>
      </c>
      <c r="I33" s="17" t="s">
        <v>105</v>
      </c>
      <c r="J33" s="17" t="s">
        <v>106</v>
      </c>
      <c r="K33" s="18" t="s">
        <v>107</v>
      </c>
      <c r="N33" s="19"/>
      <c r="T33" s="20"/>
      <c r="U33" s="3"/>
      <c r="V33" s="3"/>
      <c r="W33" s="3"/>
      <c r="X33" s="3"/>
      <c r="Y33" s="3"/>
      <c r="Z33" s="3"/>
      <c r="AA33" s="3"/>
      <c r="AB33" s="3"/>
      <c r="AC33" s="3"/>
    </row>
    <row r="34" spans="1:29" s="21" customFormat="1" ht="12" customHeight="1" x14ac:dyDescent="0.25">
      <c r="B34" s="22"/>
      <c r="C34" s="21" t="s">
        <v>26</v>
      </c>
      <c r="F34" s="23"/>
      <c r="G34" s="24">
        <v>378272.2</v>
      </c>
      <c r="H34" s="25">
        <v>93098.2</v>
      </c>
      <c r="I34" s="26">
        <v>269899.40000000002</v>
      </c>
      <c r="J34" s="26">
        <v>448525.2</v>
      </c>
      <c r="K34" s="27">
        <v>755699</v>
      </c>
      <c r="N34" s="28"/>
      <c r="T34" s="29"/>
      <c r="U34" s="3"/>
      <c r="V34" s="3"/>
      <c r="W34" s="3"/>
      <c r="X34" s="3"/>
      <c r="Y34" s="3"/>
      <c r="Z34" s="3"/>
      <c r="AA34" s="3"/>
      <c r="AB34" s="3"/>
      <c r="AC34" s="3"/>
    </row>
    <row r="35" spans="1:29" s="21" customFormat="1" ht="12" customHeight="1" x14ac:dyDescent="0.25">
      <c r="B35" s="22"/>
      <c r="C35" s="21" t="s">
        <v>27</v>
      </c>
      <c r="F35" s="23"/>
      <c r="G35" s="24">
        <v>4080.0000000000005</v>
      </c>
      <c r="H35" s="25">
        <v>3030</v>
      </c>
      <c r="I35" s="26">
        <v>3670</v>
      </c>
      <c r="J35" s="26">
        <v>4370</v>
      </c>
      <c r="K35" s="27">
        <v>4985.0000000000009</v>
      </c>
      <c r="N35" s="28"/>
      <c r="T35" s="29"/>
      <c r="U35" s="3"/>
      <c r="V35" s="3"/>
      <c r="W35" s="3"/>
      <c r="X35" s="3"/>
      <c r="Y35" s="3"/>
      <c r="Z35" s="3"/>
      <c r="AA35" s="3"/>
      <c r="AB35" s="3"/>
      <c r="AC35" s="3"/>
    </row>
    <row r="36" spans="1:29" s="21" customFormat="1" ht="12" customHeight="1" x14ac:dyDescent="0.25">
      <c r="B36" s="22"/>
      <c r="C36" s="21" t="s">
        <v>28</v>
      </c>
      <c r="F36" s="23"/>
      <c r="G36" s="24">
        <v>92.713774509803912</v>
      </c>
      <c r="H36" s="25">
        <v>30.725478547854784</v>
      </c>
      <c r="I36" s="26">
        <v>73.542070844686648</v>
      </c>
      <c r="J36" s="26">
        <v>102.63734553775744</v>
      </c>
      <c r="K36" s="27">
        <v>151.59458375125374</v>
      </c>
      <c r="N36" s="28"/>
      <c r="T36" s="29"/>
      <c r="U36" s="3"/>
      <c r="V36" s="3"/>
      <c r="W36" s="3"/>
      <c r="X36" s="3"/>
      <c r="Y36" s="3"/>
      <c r="Z36" s="3"/>
      <c r="AA36" s="3"/>
      <c r="AB36" s="3"/>
      <c r="AC36" s="3"/>
    </row>
    <row r="37" spans="1:29" s="21" customFormat="1" ht="4.5" customHeight="1" x14ac:dyDescent="0.25">
      <c r="B37" s="30"/>
      <c r="C37" s="31"/>
      <c r="D37" s="31"/>
      <c r="E37" s="31"/>
      <c r="F37" s="32"/>
      <c r="G37" s="33"/>
      <c r="H37" s="34"/>
      <c r="I37" s="35"/>
      <c r="J37" s="35"/>
      <c r="K37" s="36"/>
      <c r="N37" s="28"/>
      <c r="T37" s="29"/>
      <c r="U37" s="3"/>
      <c r="V37" s="3"/>
      <c r="W37" s="3"/>
      <c r="X37" s="3"/>
      <c r="Y37" s="3"/>
      <c r="Z37" s="3"/>
      <c r="AA37" s="3"/>
      <c r="AB37" s="3"/>
      <c r="AC37" s="3"/>
    </row>
    <row r="38" spans="1:29" s="3" customFormat="1" x14ac:dyDescent="0.25">
      <c r="B38" s="37" t="s">
        <v>29</v>
      </c>
      <c r="C38" s="38"/>
      <c r="D38" s="38"/>
      <c r="E38" s="38"/>
      <c r="F38" s="39" t="s">
        <v>30</v>
      </c>
      <c r="G38" s="40">
        <f>+G163</f>
        <v>24925.612099999995</v>
      </c>
      <c r="H38" s="41">
        <f>+H163</f>
        <v>3646.3225999999959</v>
      </c>
      <c r="I38" s="42">
        <f>+I163</f>
        <v>19520.638900000005</v>
      </c>
      <c r="J38" s="42">
        <f>+J163</f>
        <v>34446.543900000004</v>
      </c>
      <c r="K38" s="43">
        <f>+K163</f>
        <v>49835.671300000009</v>
      </c>
      <c r="N38" s="44"/>
      <c r="T38" s="45"/>
    </row>
    <row r="39" spans="1:29" s="3" customFormat="1" x14ac:dyDescent="0.25">
      <c r="B39" s="46" t="s">
        <v>31</v>
      </c>
      <c r="C39" s="47"/>
      <c r="D39" s="47"/>
      <c r="E39" s="47"/>
      <c r="F39" s="48" t="s">
        <v>30</v>
      </c>
      <c r="G39" s="49">
        <f>+G168</f>
        <v>27223.153999999999</v>
      </c>
      <c r="H39" s="50">
        <f>+H168</f>
        <v>15896.826000000001</v>
      </c>
      <c r="I39" s="51">
        <f>+I168</f>
        <v>22605.457999999999</v>
      </c>
      <c r="J39" s="51">
        <f>+J168</f>
        <v>27256.685999999998</v>
      </c>
      <c r="K39" s="52">
        <f>+K168</f>
        <v>41421.955999999998</v>
      </c>
      <c r="N39" s="44"/>
      <c r="T39" s="45"/>
    </row>
    <row r="40" spans="1:29" s="3" customFormat="1" x14ac:dyDescent="0.25">
      <c r="B40" s="53" t="s">
        <v>32</v>
      </c>
      <c r="C40" s="54"/>
      <c r="D40" s="54"/>
      <c r="E40" s="54"/>
      <c r="F40" s="55" t="s">
        <v>30</v>
      </c>
      <c r="G40" s="56">
        <f>+G38+G39</f>
        <v>52148.766099999993</v>
      </c>
      <c r="H40" s="57">
        <f t="shared" ref="H40:K40" si="0">+H38+H39</f>
        <v>19543.148599999997</v>
      </c>
      <c r="I40" s="58">
        <f t="shared" si="0"/>
        <v>42126.096900000004</v>
      </c>
      <c r="J40" s="58">
        <f t="shared" si="0"/>
        <v>61703.229900000006</v>
      </c>
      <c r="K40" s="59">
        <f t="shared" si="0"/>
        <v>91257.627300000007</v>
      </c>
      <c r="N40" s="44"/>
      <c r="T40" s="45"/>
    </row>
    <row r="41" spans="1:29" s="3" customFormat="1" ht="15.75" thickBot="1" x14ac:dyDescent="0.3">
      <c r="B41" s="60" t="s">
        <v>33</v>
      </c>
      <c r="C41" s="61"/>
      <c r="D41" s="61"/>
      <c r="E41" s="61"/>
      <c r="F41" s="62" t="s">
        <v>34</v>
      </c>
      <c r="G41" s="63">
        <v>1007.5498686193437</v>
      </c>
      <c r="H41" s="64">
        <v>1057.6441497997616</v>
      </c>
      <c r="I41" s="65">
        <v>1077.2835745703765</v>
      </c>
      <c r="J41" s="65">
        <v>1031.0679416482856</v>
      </c>
      <c r="K41" s="66">
        <v>966.26177734954069</v>
      </c>
      <c r="N41" s="44"/>
      <c r="T41" s="45"/>
    </row>
    <row r="42" spans="1:29" s="3" customFormat="1" x14ac:dyDescent="0.25">
      <c r="B42" s="67" t="s">
        <v>35</v>
      </c>
      <c r="C42" s="68"/>
      <c r="D42" s="68"/>
      <c r="E42" s="68"/>
      <c r="F42" s="69" t="s">
        <v>30</v>
      </c>
      <c r="G42" s="70">
        <f>-G174</f>
        <v>-5006.847162</v>
      </c>
      <c r="H42" s="71">
        <f t="shared" ref="H42:I42" si="1">-H174</f>
        <v>-2412.2228520000003</v>
      </c>
      <c r="I42" s="72">
        <f t="shared" si="1"/>
        <v>-3526.6092180000001</v>
      </c>
      <c r="J42" s="72">
        <f>-J174</f>
        <v>-6036.6150779999998</v>
      </c>
      <c r="K42" s="73">
        <f>-K174</f>
        <v>-9359.3731059999973</v>
      </c>
      <c r="N42" s="44"/>
      <c r="T42" s="45"/>
    </row>
    <row r="43" spans="1:29" s="3" customFormat="1" x14ac:dyDescent="0.25">
      <c r="B43" s="74" t="s">
        <v>36</v>
      </c>
      <c r="C43" s="75"/>
      <c r="D43" s="75"/>
      <c r="E43" s="75"/>
      <c r="F43" s="76" t="s">
        <v>30</v>
      </c>
      <c r="G43" s="77">
        <f>-G180</f>
        <v>-11536.800000000001</v>
      </c>
      <c r="H43" s="78">
        <f t="shared" ref="H43:I43" si="2">-H180</f>
        <v>-6720.0000000000018</v>
      </c>
      <c r="I43" s="79">
        <f t="shared" si="2"/>
        <v>-9825.6</v>
      </c>
      <c r="J43" s="79">
        <f>-J180</f>
        <v>-12138.000000000002</v>
      </c>
      <c r="K43" s="80">
        <f>-K180</f>
        <v>-17890.8</v>
      </c>
      <c r="N43" s="44"/>
      <c r="T43" s="45"/>
    </row>
    <row r="44" spans="1:29" s="4" customFormat="1" ht="19.5" customHeight="1" thickBot="1" x14ac:dyDescent="0.3">
      <c r="A44" s="3"/>
      <c r="B44" s="81" t="s">
        <v>37</v>
      </c>
      <c r="C44" s="82"/>
      <c r="D44" s="82"/>
      <c r="E44" s="82"/>
      <c r="F44" s="83" t="s">
        <v>30</v>
      </c>
      <c r="G44" s="84">
        <f t="shared" ref="G44" si="3">+G40+G42+G43</f>
        <v>35605.118937999992</v>
      </c>
      <c r="H44" s="85">
        <f>+H40+H42+H43</f>
        <v>10410.925747999996</v>
      </c>
      <c r="I44" s="86">
        <f t="shared" ref="I44:K44" si="4">+I40+I42+I43</f>
        <v>28773.887682000008</v>
      </c>
      <c r="J44" s="86">
        <f t="shared" si="4"/>
        <v>43528.614822000003</v>
      </c>
      <c r="K44" s="87">
        <f t="shared" si="4"/>
        <v>64007.454194000005</v>
      </c>
      <c r="L44" s="3"/>
      <c r="M44" s="3"/>
      <c r="N44" s="88"/>
      <c r="T44" s="89"/>
      <c r="U44" s="3"/>
      <c r="V44" s="3"/>
      <c r="W44" s="3"/>
      <c r="X44" s="3"/>
      <c r="Y44" s="3"/>
      <c r="Z44" s="3"/>
      <c r="AA44" s="3"/>
      <c r="AB44" s="3"/>
      <c r="AC44" s="3"/>
    </row>
    <row r="45" spans="1:29" s="3" customFormat="1" x14ac:dyDescent="0.25">
      <c r="B45" s="90" t="s">
        <v>38</v>
      </c>
      <c r="F45" s="91" t="s">
        <v>39</v>
      </c>
      <c r="G45" s="92">
        <f>+G35</f>
        <v>4080.0000000000005</v>
      </c>
      <c r="H45" s="93">
        <f>+H35</f>
        <v>3030</v>
      </c>
      <c r="I45" s="94">
        <f>+I35</f>
        <v>3670</v>
      </c>
      <c r="J45" s="94">
        <f>+J35</f>
        <v>4370</v>
      </c>
      <c r="K45" s="95">
        <f>+K35</f>
        <v>4985.0000000000009</v>
      </c>
      <c r="N45" s="44"/>
      <c r="T45" s="45"/>
    </row>
    <row r="46" spans="1:29" s="3" customFormat="1" ht="15.75" thickBot="1" x14ac:dyDescent="0.3">
      <c r="B46" s="96" t="s">
        <v>40</v>
      </c>
      <c r="C46" s="97"/>
      <c r="D46" s="97"/>
      <c r="E46" s="97"/>
      <c r="F46" s="98" t="s">
        <v>9</v>
      </c>
      <c r="G46" s="99">
        <f>+G44/G45</f>
        <v>8.7267448377450947</v>
      </c>
      <c r="H46" s="100">
        <f t="shared" ref="H46:K46" si="5">+H44/H45</f>
        <v>3.4359490917491735</v>
      </c>
      <c r="I46" s="101">
        <f t="shared" si="5"/>
        <v>7.8402963711171685</v>
      </c>
      <c r="J46" s="101">
        <f t="shared" si="5"/>
        <v>9.9607814237986272</v>
      </c>
      <c r="K46" s="102">
        <f t="shared" si="5"/>
        <v>12.840010871414242</v>
      </c>
      <c r="M46" s="4"/>
      <c r="N46" s="44"/>
      <c r="T46" s="45"/>
    </row>
    <row r="47" spans="1:29" s="3" customFormat="1" ht="15.75" thickBot="1" x14ac:dyDescent="0.3">
      <c r="A47" s="4"/>
      <c r="B47" s="103" t="s">
        <v>41</v>
      </c>
      <c r="C47" s="104"/>
      <c r="D47" s="105" t="str">
        <f>+G24</f>
        <v>wie bisher</v>
      </c>
      <c r="E47" s="104"/>
      <c r="F47" s="106" t="s">
        <v>9</v>
      </c>
      <c r="G47" s="107">
        <f>IF($G$24="wie bisher",G46,VLOOKUP($G$24,$N$167:$P$172,3,FALSE))</f>
        <v>8.7267448377450947</v>
      </c>
      <c r="H47" s="108">
        <f>IF($G$24="wie bisher",H46,VLOOKUP($G$24,$N$167:$P$172,3,FALSE))</f>
        <v>3.4359490917491735</v>
      </c>
      <c r="I47" s="109">
        <f>IF($G$24="wie bisher",I46,VLOOKUP($G$24,$N$167:$P$172,3,FALSE))</f>
        <v>7.8402963711171685</v>
      </c>
      <c r="J47" s="109">
        <f>IF($G$24="wie bisher",J46,VLOOKUP($G$24,$N$167:$P$172,3,FALSE))</f>
        <v>9.9607814237986272</v>
      </c>
      <c r="K47" s="110">
        <f>IF($G$24="wie bisher",K46,VLOOKUP($G$24,$N$167:$P$172,3,FALSE))</f>
        <v>12.840010871414242</v>
      </c>
      <c r="L47" s="4"/>
      <c r="N47" s="44"/>
      <c r="T47" s="45"/>
    </row>
    <row r="48" spans="1:29" s="3" customFormat="1" x14ac:dyDescent="0.25">
      <c r="B48" s="111" t="s">
        <v>42</v>
      </c>
      <c r="C48" s="112"/>
      <c r="D48" s="112"/>
      <c r="E48" s="112"/>
      <c r="F48" s="113" t="s">
        <v>9</v>
      </c>
      <c r="G48" s="114">
        <f>+G47-G46</f>
        <v>0</v>
      </c>
      <c r="H48" s="115">
        <f t="shared" ref="H48:K48" si="6">+H47-H46</f>
        <v>0</v>
      </c>
      <c r="I48" s="116">
        <f t="shared" si="6"/>
        <v>0</v>
      </c>
      <c r="J48" s="116">
        <f t="shared" si="6"/>
        <v>0</v>
      </c>
      <c r="K48" s="117">
        <f t="shared" si="6"/>
        <v>0</v>
      </c>
      <c r="N48" s="44"/>
      <c r="T48" s="45"/>
    </row>
    <row r="49" spans="1:29" s="3" customFormat="1" x14ac:dyDescent="0.25">
      <c r="B49" s="111" t="s">
        <v>43</v>
      </c>
      <c r="C49" s="112"/>
      <c r="D49" s="112"/>
      <c r="E49" s="112"/>
      <c r="F49" s="113" t="s">
        <v>39</v>
      </c>
      <c r="G49" s="118">
        <f>+G35</f>
        <v>4080.0000000000005</v>
      </c>
      <c r="H49" s="119">
        <f>+H35</f>
        <v>3030</v>
      </c>
      <c r="I49" s="120">
        <f>+I35</f>
        <v>3670</v>
      </c>
      <c r="J49" s="120">
        <f>+J35</f>
        <v>4370</v>
      </c>
      <c r="K49" s="121">
        <f>+K35</f>
        <v>4985.0000000000009</v>
      </c>
      <c r="N49" s="44"/>
      <c r="T49" s="45"/>
    </row>
    <row r="50" spans="1:29" s="3" customFormat="1" x14ac:dyDescent="0.25">
      <c r="B50" s="111" t="s">
        <v>44</v>
      </c>
      <c r="C50" s="112"/>
      <c r="D50" s="112"/>
      <c r="E50" s="112"/>
      <c r="F50" s="113" t="s">
        <v>30</v>
      </c>
      <c r="G50" s="118">
        <f>+G48*G49</f>
        <v>0</v>
      </c>
      <c r="H50" s="119">
        <f t="shared" ref="H50:K50" si="7">+H48*H49</f>
        <v>0</v>
      </c>
      <c r="I50" s="120">
        <f t="shared" si="7"/>
        <v>0</v>
      </c>
      <c r="J50" s="120">
        <f t="shared" si="7"/>
        <v>0</v>
      </c>
      <c r="K50" s="121">
        <f t="shared" si="7"/>
        <v>0</v>
      </c>
      <c r="N50" s="44"/>
      <c r="T50" s="45"/>
    </row>
    <row r="51" spans="1:29" s="122" customFormat="1" ht="19.5" thickBot="1" x14ac:dyDescent="0.3">
      <c r="A51" s="3"/>
      <c r="B51" s="111" t="s">
        <v>45</v>
      </c>
      <c r="C51" s="112"/>
      <c r="D51" s="112"/>
      <c r="E51" s="112"/>
      <c r="F51" s="113" t="s">
        <v>46</v>
      </c>
      <c r="G51" s="118">
        <f>+G34</f>
        <v>378272.2</v>
      </c>
      <c r="H51" s="119">
        <f>+H34</f>
        <v>93098.2</v>
      </c>
      <c r="I51" s="120">
        <f>+I34</f>
        <v>269899.40000000002</v>
      </c>
      <c r="J51" s="120">
        <f>+J34</f>
        <v>448525.2</v>
      </c>
      <c r="K51" s="121">
        <f>+K34</f>
        <v>755699</v>
      </c>
      <c r="L51" s="3"/>
      <c r="M51" s="3"/>
      <c r="N51" s="123"/>
      <c r="O51" s="124" t="s">
        <v>108</v>
      </c>
      <c r="P51" s="16" t="s">
        <v>104</v>
      </c>
      <c r="Q51" s="17" t="s">
        <v>105</v>
      </c>
      <c r="R51" s="17" t="s">
        <v>106</v>
      </c>
      <c r="S51" s="18" t="s">
        <v>107</v>
      </c>
      <c r="T51" s="125"/>
      <c r="U51" s="3"/>
      <c r="V51" s="3"/>
      <c r="W51" s="3"/>
      <c r="X51" s="3"/>
      <c r="Y51" s="3"/>
      <c r="Z51" s="3"/>
      <c r="AA51" s="3"/>
      <c r="AB51" s="3"/>
      <c r="AC51" s="3"/>
    </row>
    <row r="52" spans="1:29" s="133" customFormat="1" x14ac:dyDescent="0.2">
      <c r="A52" s="3"/>
      <c r="B52" s="126" t="s">
        <v>47</v>
      </c>
      <c r="C52" s="127"/>
      <c r="D52" s="127"/>
      <c r="E52" s="127"/>
      <c r="F52" s="128" t="s">
        <v>15</v>
      </c>
      <c r="G52" s="129">
        <f>(+G50/G51*100)*1.07</f>
        <v>0</v>
      </c>
      <c r="H52" s="130">
        <f t="shared" ref="H52:K52" si="8">(+H50/H51*100)*1.07</f>
        <v>0</v>
      </c>
      <c r="I52" s="131">
        <f t="shared" si="8"/>
        <v>0</v>
      </c>
      <c r="J52" s="131">
        <f t="shared" si="8"/>
        <v>0</v>
      </c>
      <c r="K52" s="132">
        <f t="shared" si="8"/>
        <v>0</v>
      </c>
      <c r="L52" s="3"/>
      <c r="M52" s="3"/>
      <c r="N52" s="134"/>
      <c r="O52" s="24">
        <f>+G34</f>
        <v>378272.2</v>
      </c>
      <c r="P52" s="25">
        <f>+H34</f>
        <v>93098.2</v>
      </c>
      <c r="Q52" s="26">
        <f>+I34</f>
        <v>269899.40000000002</v>
      </c>
      <c r="R52" s="26">
        <f>+J34</f>
        <v>448525.2</v>
      </c>
      <c r="S52" s="27">
        <f>+K34</f>
        <v>755699</v>
      </c>
      <c r="T52" s="135"/>
      <c r="U52" s="3"/>
      <c r="V52" s="3"/>
      <c r="W52" s="3"/>
      <c r="X52" s="3"/>
      <c r="Y52" s="3"/>
      <c r="Z52" s="3"/>
      <c r="AA52" s="3"/>
      <c r="AB52" s="3"/>
      <c r="AC52" s="3"/>
    </row>
    <row r="53" spans="1:29" ht="18.75" x14ac:dyDescent="0.25">
      <c r="A53" s="3"/>
      <c r="B53" s="111" t="s">
        <v>48</v>
      </c>
      <c r="C53" s="112"/>
      <c r="D53" s="112"/>
      <c r="E53" s="112"/>
      <c r="F53" s="136" t="s">
        <v>15</v>
      </c>
      <c r="G53" s="114">
        <v>78.998099999999994</v>
      </c>
      <c r="H53" s="115">
        <v>78.998099999999994</v>
      </c>
      <c r="I53" s="116">
        <v>78.998099999999994</v>
      </c>
      <c r="J53" s="116">
        <v>78.998099999999994</v>
      </c>
      <c r="K53" s="117">
        <v>78.998099999999994</v>
      </c>
      <c r="L53" s="3"/>
      <c r="M53" s="122"/>
      <c r="N53" s="137"/>
      <c r="O53" s="24">
        <f>+G35</f>
        <v>4080.0000000000005</v>
      </c>
      <c r="P53" s="25">
        <f>+H35</f>
        <v>3030</v>
      </c>
      <c r="Q53" s="26">
        <f>+I35</f>
        <v>3670</v>
      </c>
      <c r="R53" s="26">
        <f>+J35</f>
        <v>4370</v>
      </c>
      <c r="S53" s="27">
        <f>+K35</f>
        <v>4985.0000000000009</v>
      </c>
      <c r="T53" s="135"/>
      <c r="U53" s="3"/>
      <c r="V53" s="3"/>
      <c r="W53" s="3"/>
      <c r="X53" s="3"/>
      <c r="Y53" s="3"/>
      <c r="Z53" s="3"/>
      <c r="AA53" s="3"/>
      <c r="AB53" s="3"/>
      <c r="AC53" s="3"/>
    </row>
    <row r="54" spans="1:29" ht="19.5" thickBot="1" x14ac:dyDescent="0.3">
      <c r="A54" s="122"/>
      <c r="B54" s="138" t="s">
        <v>49</v>
      </c>
      <c r="C54" s="139"/>
      <c r="D54" s="139"/>
      <c r="E54" s="139"/>
      <c r="F54" s="140" t="s">
        <v>15</v>
      </c>
      <c r="G54" s="141">
        <f>+G52+G53</f>
        <v>78.998099999999994</v>
      </c>
      <c r="H54" s="142">
        <f t="shared" ref="H54:K54" si="9">+H52+H53</f>
        <v>78.998099999999994</v>
      </c>
      <c r="I54" s="143">
        <f t="shared" si="9"/>
        <v>78.998099999999994</v>
      </c>
      <c r="J54" s="143">
        <f t="shared" si="9"/>
        <v>78.998099999999994</v>
      </c>
      <c r="K54" s="144">
        <f t="shared" si="9"/>
        <v>78.998099999999994</v>
      </c>
      <c r="L54" s="122"/>
      <c r="M54" s="133"/>
      <c r="N54" s="137"/>
      <c r="O54" s="33">
        <f>+G36</f>
        <v>92.713774509803912</v>
      </c>
      <c r="P54" s="34">
        <f>+H36</f>
        <v>30.725478547854784</v>
      </c>
      <c r="Q54" s="35">
        <f>+I36</f>
        <v>73.542070844686648</v>
      </c>
      <c r="R54" s="35">
        <f>+J36</f>
        <v>102.63734553775744</v>
      </c>
      <c r="S54" s="36">
        <f>+K36</f>
        <v>151.59458375125374</v>
      </c>
      <c r="T54" s="135"/>
      <c r="U54" s="3"/>
      <c r="V54" s="3"/>
      <c r="W54" s="3"/>
      <c r="X54" s="3"/>
      <c r="Y54" s="3"/>
      <c r="Z54" s="3"/>
      <c r="AA54" s="3"/>
      <c r="AB54" s="3"/>
      <c r="AC54" s="3"/>
    </row>
    <row r="55" spans="1:29" ht="12.75" customHeight="1" thickBot="1" x14ac:dyDescent="0.3">
      <c r="A55" s="133"/>
      <c r="B55" s="146" t="s">
        <v>50</v>
      </c>
      <c r="C55" s="133"/>
      <c r="D55" s="133"/>
      <c r="E55" s="133"/>
      <c r="F55" s="133"/>
      <c r="G55" s="147"/>
      <c r="H55" s="147"/>
      <c r="I55" s="147"/>
      <c r="J55" s="147"/>
      <c r="K55" s="147"/>
      <c r="L55" s="133"/>
      <c r="N55" s="148"/>
      <c r="O55" s="1"/>
      <c r="P55" s="1"/>
      <c r="Q55" s="1"/>
      <c r="R55" s="1"/>
      <c r="S55" s="1"/>
      <c r="T55" s="149"/>
      <c r="U55" s="3"/>
      <c r="V55" s="3"/>
      <c r="W55" s="3"/>
      <c r="X55" s="3"/>
      <c r="Y55" s="3"/>
      <c r="Z55" s="3"/>
      <c r="AA55" s="3"/>
      <c r="AB55" s="3"/>
      <c r="AC55" s="3"/>
    </row>
    <row r="56" spans="1:29" ht="16.5" customHeight="1" x14ac:dyDescent="0.25">
      <c r="G56" s="145"/>
      <c r="H56" s="145"/>
      <c r="I56" s="145"/>
      <c r="J56" s="145"/>
      <c r="K56" s="145"/>
      <c r="M56" s="145"/>
      <c r="U56" s="3"/>
      <c r="V56" s="3"/>
      <c r="W56" s="3"/>
      <c r="X56" s="3"/>
      <c r="Y56" s="3"/>
      <c r="Z56" s="3"/>
      <c r="AA56" s="3"/>
      <c r="AB56" s="3"/>
      <c r="AC56" s="3"/>
    </row>
    <row r="57" spans="1:29" ht="16.5" customHeight="1" x14ac:dyDescent="0.25">
      <c r="G57" s="145"/>
      <c r="H57" s="145"/>
      <c r="I57" s="145"/>
      <c r="J57" s="145"/>
      <c r="K57" s="145"/>
      <c r="M57" s="145"/>
      <c r="U57" s="3"/>
      <c r="V57" s="3"/>
      <c r="W57" s="3"/>
      <c r="X57" s="3"/>
      <c r="Y57" s="3"/>
      <c r="Z57" s="3"/>
      <c r="AA57" s="3"/>
      <c r="AB57" s="3"/>
      <c r="AC57" s="3"/>
    </row>
    <row r="58" spans="1:29" ht="16.5" customHeight="1" x14ac:dyDescent="0.25">
      <c r="G58" s="145"/>
      <c r="H58" s="145"/>
      <c r="I58" s="145"/>
      <c r="J58" s="145"/>
      <c r="K58" s="145"/>
      <c r="M58" s="145"/>
      <c r="U58" s="3"/>
      <c r="V58" s="3"/>
      <c r="W58" s="3"/>
      <c r="X58" s="3"/>
      <c r="Y58" s="3"/>
      <c r="Z58" s="3"/>
      <c r="AA58" s="3"/>
      <c r="AB58" s="3"/>
      <c r="AC58" s="3"/>
    </row>
    <row r="59" spans="1:29" ht="16.5" customHeight="1" x14ac:dyDescent="0.25">
      <c r="G59" s="145"/>
      <c r="H59" s="145"/>
      <c r="I59" s="145"/>
      <c r="J59" s="145"/>
      <c r="K59" s="145"/>
      <c r="M59" s="145"/>
      <c r="U59" s="3"/>
      <c r="V59" s="3"/>
      <c r="W59" s="3"/>
      <c r="X59" s="3"/>
      <c r="Y59" s="3"/>
      <c r="Z59" s="3"/>
      <c r="AA59" s="3"/>
      <c r="AB59" s="3"/>
      <c r="AC59" s="3"/>
    </row>
    <row r="60" spans="1:29" ht="16.5" customHeight="1" x14ac:dyDescent="0.25">
      <c r="G60" s="145"/>
      <c r="H60" s="145"/>
      <c r="I60" s="145"/>
      <c r="J60" s="145"/>
      <c r="K60" s="145"/>
      <c r="M60" s="145"/>
      <c r="U60" s="3"/>
      <c r="V60" s="3"/>
      <c r="W60" s="3"/>
      <c r="X60" s="3"/>
      <c r="Y60" s="3"/>
      <c r="Z60" s="3"/>
      <c r="AA60" s="3"/>
      <c r="AB60" s="3"/>
      <c r="AC60" s="3"/>
    </row>
    <row r="61" spans="1:29" ht="16.5" customHeight="1" x14ac:dyDescent="0.25">
      <c r="G61" s="145"/>
      <c r="H61" s="145"/>
      <c r="I61" s="145"/>
      <c r="J61" s="145"/>
      <c r="K61" s="145"/>
      <c r="M61" s="145"/>
    </row>
    <row r="62" spans="1:29" ht="16.5" customHeight="1" x14ac:dyDescent="0.25">
      <c r="G62" s="145"/>
      <c r="H62" s="145"/>
      <c r="I62" s="145"/>
      <c r="J62" s="145"/>
      <c r="K62" s="145"/>
      <c r="M62" s="145"/>
    </row>
    <row r="63" spans="1:29" ht="16.5" customHeight="1" x14ac:dyDescent="0.25">
      <c r="G63" s="145"/>
      <c r="H63" s="145"/>
      <c r="I63" s="145"/>
      <c r="J63" s="145"/>
      <c r="K63" s="145"/>
      <c r="M63" s="145"/>
    </row>
    <row r="64" spans="1:29" ht="16.5" customHeight="1" x14ac:dyDescent="0.25">
      <c r="G64" s="145"/>
      <c r="H64" s="145"/>
      <c r="I64" s="145"/>
      <c r="J64" s="145"/>
      <c r="K64" s="145"/>
      <c r="M64" s="145"/>
    </row>
    <row r="65" spans="3:20" ht="16.5" customHeight="1" x14ac:dyDescent="0.25">
      <c r="G65" s="145"/>
      <c r="H65" s="145"/>
      <c r="I65" s="145"/>
      <c r="J65" s="145"/>
      <c r="K65" s="145"/>
      <c r="M65" s="145"/>
    </row>
    <row r="66" spans="3:20" ht="16.5" customHeight="1" x14ac:dyDescent="0.25">
      <c r="G66" s="145"/>
      <c r="H66" s="145"/>
      <c r="I66" s="145"/>
      <c r="J66" s="145"/>
      <c r="K66" s="145"/>
      <c r="M66" s="145"/>
    </row>
    <row r="67" spans="3:20" ht="16.5" customHeight="1" x14ac:dyDescent="0.25">
      <c r="G67" s="145"/>
      <c r="H67" s="145"/>
      <c r="I67" s="145"/>
      <c r="J67" s="145"/>
      <c r="K67" s="145"/>
      <c r="M67" s="145"/>
    </row>
    <row r="68" spans="3:20" ht="16.5" customHeight="1" x14ac:dyDescent="0.25">
      <c r="G68" s="145"/>
      <c r="H68" s="145"/>
      <c r="I68" s="145"/>
      <c r="J68" s="145"/>
      <c r="K68" s="145"/>
      <c r="M68" s="145"/>
    </row>
    <row r="69" spans="3:20" ht="16.5" customHeight="1" x14ac:dyDescent="0.25">
      <c r="G69" s="145"/>
      <c r="H69" s="145"/>
      <c r="I69" s="145"/>
      <c r="J69" s="145"/>
      <c r="K69" s="145"/>
      <c r="M69" s="145"/>
    </row>
    <row r="70" spans="3:20" ht="16.5" customHeight="1" x14ac:dyDescent="0.25">
      <c r="G70" s="145"/>
      <c r="H70" s="145"/>
      <c r="I70" s="145"/>
      <c r="J70" s="145"/>
      <c r="K70" s="145"/>
      <c r="M70" s="145"/>
    </row>
    <row r="71" spans="3:20" ht="16.5" customHeight="1" x14ac:dyDescent="0.25">
      <c r="G71" s="145"/>
      <c r="H71" s="145"/>
      <c r="I71" s="145"/>
      <c r="J71" s="145"/>
      <c r="K71" s="145"/>
      <c r="M71" s="145"/>
    </row>
    <row r="72" spans="3:20" ht="16.5" customHeight="1" x14ac:dyDescent="0.25">
      <c r="G72" s="145"/>
      <c r="H72" s="145"/>
      <c r="I72" s="145"/>
      <c r="J72" s="145"/>
      <c r="K72" s="145"/>
      <c r="M72" s="145"/>
    </row>
    <row r="73" spans="3:20" ht="16.5" customHeight="1" x14ac:dyDescent="0.25">
      <c r="G73" s="145"/>
      <c r="H73" s="145"/>
      <c r="I73" s="145"/>
      <c r="J73" s="145"/>
      <c r="K73" s="145"/>
      <c r="M73" s="145"/>
    </row>
    <row r="74" spans="3:20" ht="16.5" customHeight="1" x14ac:dyDescent="0.25">
      <c r="G74" s="145"/>
      <c r="H74" s="145"/>
      <c r="I74" s="145"/>
      <c r="J74" s="145"/>
      <c r="K74" s="145"/>
      <c r="M74" s="145"/>
    </row>
    <row r="75" spans="3:20" ht="16.5" customHeight="1" x14ac:dyDescent="0.25">
      <c r="G75" s="145"/>
      <c r="H75" s="145"/>
      <c r="I75" s="145"/>
      <c r="J75" s="145"/>
      <c r="K75" s="145"/>
      <c r="M75" s="145"/>
      <c r="N75" s="3"/>
      <c r="O75" s="3"/>
      <c r="P75" s="3"/>
      <c r="Q75" s="3"/>
      <c r="R75" s="3"/>
      <c r="S75" s="3"/>
      <c r="T75" s="3"/>
    </row>
    <row r="76" spans="3:20" s="3" customFormat="1" ht="15.75" thickBot="1" x14ac:dyDescent="0.3">
      <c r="N76" s="150"/>
      <c r="O76" s="150"/>
      <c r="P76" s="150"/>
      <c r="Q76" s="150"/>
      <c r="R76" s="150"/>
      <c r="S76" s="150"/>
      <c r="T76" s="150"/>
    </row>
    <row r="77" spans="3:20" s="150" customFormat="1" ht="60" customHeight="1" thickBot="1" x14ac:dyDescent="0.3">
      <c r="C77" s="217" t="s">
        <v>51</v>
      </c>
      <c r="D77" s="218"/>
      <c r="E77" s="151" t="s">
        <v>52</v>
      </c>
      <c r="F77" s="152" t="s">
        <v>53</v>
      </c>
      <c r="G77" s="152" t="s">
        <v>54</v>
      </c>
      <c r="H77" s="152" t="s">
        <v>55</v>
      </c>
      <c r="I77" s="152" t="s">
        <v>56</v>
      </c>
      <c r="J77" s="153" t="s">
        <v>57</v>
      </c>
      <c r="N77" s="3"/>
      <c r="O77" s="3"/>
      <c r="P77" s="3"/>
      <c r="Q77" s="3"/>
      <c r="R77" s="3"/>
      <c r="S77" s="3"/>
      <c r="T77" s="3"/>
    </row>
    <row r="78" spans="3:20" s="3" customFormat="1" ht="19.5" customHeight="1" x14ac:dyDescent="0.25">
      <c r="C78" s="220" t="s">
        <v>58</v>
      </c>
      <c r="D78" s="221"/>
      <c r="E78" s="154" t="s">
        <v>59</v>
      </c>
      <c r="F78" s="155">
        <v>9.8800000000000008</v>
      </c>
      <c r="G78" s="155">
        <f>+F78*1.21</f>
        <v>11.954800000000001</v>
      </c>
      <c r="H78" s="156">
        <v>2088</v>
      </c>
      <c r="I78" s="156">
        <v>1800</v>
      </c>
      <c r="J78" s="157">
        <f>+G78*H78/I78</f>
        <v>13.867568</v>
      </c>
    </row>
    <row r="79" spans="3:20" s="3" customFormat="1" ht="19.5" customHeight="1" x14ac:dyDescent="0.25">
      <c r="C79" s="222" t="s">
        <v>60</v>
      </c>
      <c r="D79" s="223"/>
      <c r="E79" s="158" t="s">
        <v>59</v>
      </c>
      <c r="F79" s="159">
        <v>13.85</v>
      </c>
      <c r="G79" s="159">
        <f>+F79*1.21</f>
        <v>16.758499999999998</v>
      </c>
      <c r="H79" s="160">
        <v>2088</v>
      </c>
      <c r="I79" s="160">
        <v>1800</v>
      </c>
      <c r="J79" s="161">
        <f t="shared" ref="J79:J83" si="10">+G79*H79/I79</f>
        <v>19.439859999999996</v>
      </c>
    </row>
    <row r="80" spans="3:20" s="3" customFormat="1" ht="19.5" customHeight="1" x14ac:dyDescent="0.25">
      <c r="C80" s="224"/>
      <c r="D80" s="225"/>
      <c r="E80" s="154" t="s">
        <v>61</v>
      </c>
      <c r="F80" s="155">
        <v>14.54</v>
      </c>
      <c r="G80" s="155">
        <f t="shared" ref="G80:G83" si="11">+F80*1.21</f>
        <v>17.593399999999999</v>
      </c>
      <c r="H80" s="156">
        <v>2088</v>
      </c>
      <c r="I80" s="156">
        <v>1800</v>
      </c>
      <c r="J80" s="157">
        <f t="shared" si="10"/>
        <v>20.408343999999996</v>
      </c>
    </row>
    <row r="81" spans="3:20" s="3" customFormat="1" ht="19.5" customHeight="1" x14ac:dyDescent="0.25">
      <c r="C81" s="222" t="s">
        <v>62</v>
      </c>
      <c r="D81" s="223"/>
      <c r="E81" s="158" t="s">
        <v>59</v>
      </c>
      <c r="F81" s="159">
        <v>15.93</v>
      </c>
      <c r="G81" s="159">
        <f t="shared" si="11"/>
        <v>19.275299999999998</v>
      </c>
      <c r="H81" s="160">
        <v>2088</v>
      </c>
      <c r="I81" s="160">
        <v>1800</v>
      </c>
      <c r="J81" s="161">
        <f t="shared" si="10"/>
        <v>22.359348000000001</v>
      </c>
    </row>
    <row r="82" spans="3:20" s="3" customFormat="1" ht="19.5" customHeight="1" x14ac:dyDescent="0.25">
      <c r="C82" s="224"/>
      <c r="D82" s="225"/>
      <c r="E82" s="154" t="s">
        <v>61</v>
      </c>
      <c r="F82" s="155">
        <v>17.309999999999999</v>
      </c>
      <c r="G82" s="155">
        <f t="shared" si="11"/>
        <v>20.945099999999996</v>
      </c>
      <c r="H82" s="156">
        <v>2088</v>
      </c>
      <c r="I82" s="156">
        <v>1800</v>
      </c>
      <c r="J82" s="157">
        <f t="shared" si="10"/>
        <v>24.296315999999994</v>
      </c>
    </row>
    <row r="83" spans="3:20" s="3" customFormat="1" ht="38.25" customHeight="1" thickBot="1" x14ac:dyDescent="0.3">
      <c r="C83" s="226" t="s">
        <v>63</v>
      </c>
      <c r="D83" s="227"/>
      <c r="E83" s="162" t="s">
        <v>61</v>
      </c>
      <c r="F83" s="163">
        <v>20.78</v>
      </c>
      <c r="G83" s="163">
        <f t="shared" si="11"/>
        <v>25.143800000000002</v>
      </c>
      <c r="H83" s="164">
        <v>2088</v>
      </c>
      <c r="I83" s="164">
        <v>1800</v>
      </c>
      <c r="J83" s="165">
        <f t="shared" si="10"/>
        <v>29.166808000000003</v>
      </c>
    </row>
    <row r="84" spans="3:20" s="3" customFormat="1" ht="3" customHeight="1" x14ac:dyDescent="0.25">
      <c r="C84" s="166"/>
      <c r="D84" s="166"/>
      <c r="E84" s="166"/>
      <c r="F84" s="5"/>
      <c r="N84" s="146"/>
      <c r="O84" s="146"/>
      <c r="P84" s="146"/>
      <c r="Q84" s="146"/>
      <c r="R84" s="146"/>
      <c r="S84" s="146"/>
      <c r="T84" s="146"/>
    </row>
    <row r="85" spans="3:20" s="146" customFormat="1" ht="12" x14ac:dyDescent="0.25">
      <c r="C85" s="146" t="s">
        <v>64</v>
      </c>
    </row>
    <row r="86" spans="3:20" s="146" customFormat="1" ht="12" x14ac:dyDescent="0.25">
      <c r="C86" s="146" t="s">
        <v>65</v>
      </c>
    </row>
    <row r="87" spans="3:20" s="146" customFormat="1" ht="12" x14ac:dyDescent="0.25">
      <c r="C87" s="146" t="s">
        <v>66</v>
      </c>
    </row>
    <row r="88" spans="3:20" s="146" customFormat="1" x14ac:dyDescent="0.25">
      <c r="C88" s="146" t="s">
        <v>67</v>
      </c>
      <c r="N88"/>
      <c r="O88"/>
      <c r="P88"/>
      <c r="Q88"/>
      <c r="R88"/>
      <c r="S88"/>
      <c r="T88"/>
    </row>
    <row r="89" spans="3:20" ht="16.5" customHeight="1" x14ac:dyDescent="0.25">
      <c r="G89" s="145"/>
      <c r="H89" s="145"/>
      <c r="I89" s="145"/>
      <c r="J89" s="145"/>
      <c r="K89" s="145"/>
      <c r="M89" s="145"/>
    </row>
    <row r="90" spans="3:20" ht="16.5" customHeight="1" x14ac:dyDescent="0.25">
      <c r="G90" s="145"/>
      <c r="H90" s="145"/>
      <c r="I90" s="145"/>
      <c r="J90" s="145"/>
      <c r="K90" s="145"/>
      <c r="M90" s="145"/>
    </row>
    <row r="91" spans="3:20" ht="16.5" customHeight="1" x14ac:dyDescent="0.25">
      <c r="G91" s="145"/>
      <c r="H91" s="145"/>
      <c r="I91" s="145"/>
      <c r="J91" s="145"/>
      <c r="K91" s="145"/>
      <c r="M91" s="145"/>
    </row>
    <row r="92" spans="3:20" ht="16.5" customHeight="1" x14ac:dyDescent="0.25">
      <c r="G92" s="145"/>
      <c r="H92" s="145"/>
      <c r="I92" s="145"/>
      <c r="J92" s="145"/>
      <c r="K92" s="145"/>
      <c r="M92" s="145"/>
    </row>
    <row r="93" spans="3:20" ht="16.5" customHeight="1" x14ac:dyDescent="0.25">
      <c r="G93" s="145"/>
      <c r="H93" s="145"/>
      <c r="I93" s="145"/>
      <c r="J93" s="145"/>
      <c r="K93" s="145"/>
      <c r="M93" s="145"/>
    </row>
    <row r="94" spans="3:20" ht="16.5" customHeight="1" x14ac:dyDescent="0.25">
      <c r="G94" s="145"/>
      <c r="H94" s="145"/>
      <c r="I94" s="145"/>
      <c r="J94" s="145"/>
      <c r="K94" s="145"/>
      <c r="M94" s="145"/>
    </row>
    <row r="95" spans="3:20" ht="16.5" customHeight="1" x14ac:dyDescent="0.25">
      <c r="G95" s="145"/>
      <c r="H95" s="145"/>
      <c r="I95" s="145"/>
      <c r="J95" s="145"/>
      <c r="K95" s="145"/>
      <c r="M95" s="145"/>
    </row>
    <row r="96" spans="3:20" ht="16.5" customHeight="1" x14ac:dyDescent="0.25">
      <c r="G96" s="145"/>
      <c r="H96" s="145"/>
      <c r="I96" s="145"/>
      <c r="J96" s="145"/>
      <c r="K96" s="145"/>
      <c r="M96" s="145"/>
    </row>
    <row r="97" spans="7:13" ht="16.5" customHeight="1" x14ac:dyDescent="0.25">
      <c r="G97" s="145"/>
      <c r="H97" s="145"/>
      <c r="I97" s="145"/>
      <c r="J97" s="145"/>
      <c r="K97" s="145"/>
      <c r="M97" s="145"/>
    </row>
    <row r="98" spans="7:13" ht="16.5" customHeight="1" x14ac:dyDescent="0.25">
      <c r="G98" s="145"/>
      <c r="H98" s="145"/>
      <c r="I98" s="145"/>
      <c r="J98" s="145"/>
      <c r="K98" s="145"/>
      <c r="M98" s="145"/>
    </row>
    <row r="99" spans="7:13" ht="16.5" customHeight="1" x14ac:dyDescent="0.25">
      <c r="G99" s="145"/>
      <c r="H99" s="145"/>
      <c r="I99" s="145"/>
      <c r="J99" s="145"/>
      <c r="K99" s="145"/>
      <c r="M99" s="145"/>
    </row>
    <row r="100" spans="7:13" ht="16.5" customHeight="1" x14ac:dyDescent="0.25">
      <c r="G100" s="145"/>
      <c r="H100" s="145"/>
      <c r="I100" s="145"/>
      <c r="J100" s="145"/>
      <c r="K100" s="145"/>
      <c r="M100" s="145"/>
    </row>
    <row r="101" spans="7:13" ht="16.5" customHeight="1" x14ac:dyDescent="0.25">
      <c r="G101" s="145"/>
      <c r="H101" s="145"/>
      <c r="I101" s="145"/>
      <c r="J101" s="145"/>
      <c r="K101" s="145"/>
      <c r="M101" s="145"/>
    </row>
    <row r="102" spans="7:13" ht="16.5" customHeight="1" x14ac:dyDescent="0.25">
      <c r="G102" s="145"/>
      <c r="H102" s="145"/>
      <c r="I102" s="145"/>
      <c r="J102" s="145"/>
      <c r="K102" s="145"/>
      <c r="M102" s="145"/>
    </row>
    <row r="103" spans="7:13" ht="16.5" customHeight="1" x14ac:dyDescent="0.25">
      <c r="G103" s="145"/>
      <c r="H103" s="145"/>
      <c r="I103" s="145"/>
      <c r="J103" s="145"/>
      <c r="K103" s="145"/>
      <c r="M103" s="145"/>
    </row>
    <row r="104" spans="7:13" ht="16.5" customHeight="1" x14ac:dyDescent="0.25">
      <c r="G104" s="145"/>
      <c r="H104" s="145"/>
      <c r="I104" s="145"/>
      <c r="J104" s="145"/>
      <c r="K104" s="145"/>
      <c r="M104" s="145"/>
    </row>
    <row r="105" spans="7:13" ht="16.5" customHeight="1" x14ac:dyDescent="0.25">
      <c r="G105" s="145"/>
      <c r="H105" s="145"/>
      <c r="I105" s="145"/>
      <c r="J105" s="145"/>
      <c r="K105" s="145"/>
      <c r="M105" s="145"/>
    </row>
    <row r="106" spans="7:13" ht="16.5" customHeight="1" x14ac:dyDescent="0.25">
      <c r="G106" s="145"/>
      <c r="H106" s="145"/>
      <c r="I106" s="145"/>
      <c r="J106" s="145"/>
      <c r="K106" s="145"/>
      <c r="M106" s="145"/>
    </row>
    <row r="107" spans="7:13" ht="16.5" customHeight="1" x14ac:dyDescent="0.25">
      <c r="G107" s="145"/>
      <c r="H107" s="145"/>
      <c r="I107" s="145"/>
      <c r="J107" s="145"/>
      <c r="K107" s="145"/>
      <c r="M107" s="145"/>
    </row>
    <row r="108" spans="7:13" ht="16.5" customHeight="1" x14ac:dyDescent="0.25">
      <c r="G108" s="145"/>
      <c r="H108" s="145"/>
      <c r="I108" s="145"/>
      <c r="J108" s="145"/>
      <c r="K108" s="145"/>
      <c r="M108" s="145"/>
    </row>
    <row r="109" spans="7:13" ht="16.5" customHeight="1" x14ac:dyDescent="0.25">
      <c r="G109" s="145"/>
      <c r="H109" s="145"/>
      <c r="I109" s="145"/>
      <c r="J109" s="145"/>
      <c r="K109" s="145"/>
      <c r="M109" s="145"/>
    </row>
    <row r="110" spans="7:13" ht="16.5" customHeight="1" x14ac:dyDescent="0.25">
      <c r="G110" s="145"/>
      <c r="H110" s="145"/>
      <c r="I110" s="145"/>
      <c r="J110" s="145"/>
      <c r="K110" s="145"/>
      <c r="M110" s="145"/>
    </row>
    <row r="111" spans="7:13" ht="16.5" customHeight="1" x14ac:dyDescent="0.25">
      <c r="G111" s="145"/>
      <c r="H111" s="145"/>
      <c r="I111" s="145"/>
      <c r="J111" s="145"/>
      <c r="K111" s="145"/>
      <c r="M111" s="145"/>
    </row>
    <row r="112" spans="7:13" ht="16.5" customHeight="1" x14ac:dyDescent="0.25">
      <c r="G112" s="145"/>
      <c r="H112" s="145"/>
      <c r="I112" s="145"/>
      <c r="J112" s="145"/>
      <c r="K112" s="145"/>
      <c r="M112" s="145"/>
    </row>
    <row r="113" spans="3:13" ht="16.5" customHeight="1" x14ac:dyDescent="0.25">
      <c r="G113" s="145"/>
      <c r="H113" s="145"/>
      <c r="I113" s="145"/>
      <c r="J113" s="145"/>
      <c r="K113" s="145"/>
      <c r="M113" s="145"/>
    </row>
    <row r="114" spans="3:13" ht="16.5" customHeight="1" x14ac:dyDescent="0.25">
      <c r="G114" s="145"/>
      <c r="H114" s="145"/>
      <c r="I114" s="145"/>
      <c r="J114" s="145"/>
      <c r="K114" s="145"/>
      <c r="M114" s="145"/>
    </row>
    <row r="115" spans="3:13" ht="16.5" customHeight="1" x14ac:dyDescent="0.25">
      <c r="G115" s="145"/>
      <c r="H115" s="145"/>
      <c r="I115" s="145"/>
      <c r="J115" s="145"/>
      <c r="K115" s="145"/>
      <c r="M115" s="145"/>
    </row>
    <row r="116" spans="3:13" ht="16.5" customHeight="1" x14ac:dyDescent="0.25">
      <c r="G116" s="145"/>
      <c r="H116" s="145"/>
      <c r="I116" s="145"/>
      <c r="J116" s="145"/>
      <c r="K116" s="145"/>
      <c r="M116" s="145"/>
    </row>
    <row r="117" spans="3:13" ht="16.5" customHeight="1" x14ac:dyDescent="0.25">
      <c r="G117" s="145"/>
      <c r="H117" s="145"/>
      <c r="I117" s="145"/>
      <c r="J117" s="145"/>
      <c r="K117" s="145"/>
      <c r="L117" s="145"/>
      <c r="M117" s="145"/>
    </row>
    <row r="118" spans="3:13" x14ac:dyDescent="0.25">
      <c r="C118" s="3"/>
      <c r="D118" s="167" t="s">
        <v>68</v>
      </c>
      <c r="E118" s="168">
        <v>78.998099999999994</v>
      </c>
      <c r="F118" s="168">
        <v>78.998099999999994</v>
      </c>
      <c r="G118" s="168">
        <v>78.998099999999994</v>
      </c>
      <c r="H118" s="168">
        <v>78.998099999999994</v>
      </c>
      <c r="I118" s="168">
        <v>78.998099999999994</v>
      </c>
      <c r="J118" s="3"/>
      <c r="K118" s="3"/>
      <c r="L118" s="145"/>
      <c r="M118" s="145"/>
    </row>
    <row r="119" spans="3:13" x14ac:dyDescent="0.25">
      <c r="C119" s="3"/>
      <c r="D119" s="167" t="s">
        <v>69</v>
      </c>
      <c r="E119" s="169">
        <v>8.7267448377450947</v>
      </c>
      <c r="F119" s="169">
        <v>3.4359490917491735</v>
      </c>
      <c r="G119" s="169">
        <v>7.8402963711171685</v>
      </c>
      <c r="H119" s="169">
        <v>9.9607814237986272</v>
      </c>
      <c r="I119" s="169">
        <v>12.840010871414242</v>
      </c>
      <c r="J119" s="3"/>
      <c r="K119" s="3"/>
      <c r="L119" s="145"/>
      <c r="M119" s="145"/>
    </row>
    <row r="120" spans="3:13" ht="15.75" thickBot="1" x14ac:dyDescent="0.3">
      <c r="C120" s="3"/>
      <c r="D120" s="3"/>
      <c r="E120" s="3"/>
      <c r="F120" s="3"/>
      <c r="G120" s="3"/>
      <c r="H120" s="3"/>
      <c r="I120" s="3"/>
      <c r="J120" s="3"/>
      <c r="K120" s="3"/>
      <c r="L120" s="145"/>
      <c r="M120" s="145"/>
    </row>
    <row r="121" spans="3:13" ht="18.75" x14ac:dyDescent="0.25">
      <c r="C121" s="7"/>
      <c r="D121" s="8"/>
      <c r="E121" s="9"/>
      <c r="F121" s="9"/>
      <c r="G121" s="9"/>
      <c r="H121" s="9"/>
      <c r="I121" s="9"/>
      <c r="J121" s="10"/>
      <c r="K121" s="7"/>
      <c r="L121" s="145"/>
      <c r="M121" s="145"/>
    </row>
    <row r="122" spans="3:13" ht="15.75" x14ac:dyDescent="0.25">
      <c r="C122" s="11"/>
      <c r="D122" s="19"/>
      <c r="E122" s="11"/>
      <c r="F122" s="11"/>
      <c r="G122" s="11"/>
      <c r="H122" s="11"/>
      <c r="I122" s="11"/>
      <c r="J122" s="20"/>
      <c r="K122" s="11"/>
      <c r="L122" s="145"/>
      <c r="M122" s="145"/>
    </row>
    <row r="123" spans="3:13" x14ac:dyDescent="0.25">
      <c r="C123" s="21"/>
      <c r="D123" s="28"/>
      <c r="E123" s="21"/>
      <c r="F123" s="21"/>
      <c r="G123" s="21"/>
      <c r="H123" s="21"/>
      <c r="I123" s="21"/>
      <c r="J123" s="29"/>
      <c r="K123" s="21"/>
      <c r="L123" s="145"/>
      <c r="M123" s="145"/>
    </row>
    <row r="124" spans="3:13" x14ac:dyDescent="0.25">
      <c r="C124" s="21"/>
      <c r="D124" s="28"/>
      <c r="E124" s="21"/>
      <c r="F124" s="21"/>
      <c r="G124" s="21"/>
      <c r="H124" s="21"/>
      <c r="I124" s="21"/>
      <c r="J124" s="29"/>
      <c r="K124" s="21"/>
      <c r="L124" s="145"/>
      <c r="M124" s="145"/>
    </row>
    <row r="125" spans="3:13" x14ac:dyDescent="0.25">
      <c r="C125" s="21"/>
      <c r="D125" s="28"/>
      <c r="E125" s="21"/>
      <c r="F125" s="21"/>
      <c r="G125" s="21"/>
      <c r="H125" s="21"/>
      <c r="I125" s="21"/>
      <c r="J125" s="29"/>
      <c r="K125" s="21"/>
      <c r="L125" s="145"/>
      <c r="M125" s="145"/>
    </row>
    <row r="126" spans="3:13" x14ac:dyDescent="0.25">
      <c r="C126" s="21"/>
      <c r="D126" s="28"/>
      <c r="E126" s="21"/>
      <c r="F126" s="21"/>
      <c r="G126" s="21"/>
      <c r="H126" s="21"/>
      <c r="I126" s="21"/>
      <c r="J126" s="29"/>
      <c r="K126" s="21"/>
      <c r="L126" s="145"/>
      <c r="M126" s="145"/>
    </row>
    <row r="127" spans="3:13" x14ac:dyDescent="0.25">
      <c r="C127" s="3"/>
      <c r="D127" s="44"/>
      <c r="E127" s="3"/>
      <c r="F127" s="3"/>
      <c r="G127" s="3"/>
      <c r="H127" s="3"/>
      <c r="I127" s="3"/>
      <c r="J127" s="45"/>
      <c r="K127" s="3"/>
      <c r="L127" s="145"/>
      <c r="M127" s="145"/>
    </row>
    <row r="128" spans="3:13" x14ac:dyDescent="0.25">
      <c r="C128" s="3"/>
      <c r="D128" s="44"/>
      <c r="E128" s="3"/>
      <c r="F128" s="3"/>
      <c r="G128" s="3"/>
      <c r="H128" s="3"/>
      <c r="I128" s="3"/>
      <c r="J128" s="45"/>
      <c r="K128" s="3"/>
      <c r="L128" s="145"/>
      <c r="M128" s="145"/>
    </row>
    <row r="129" spans="1:20" x14ac:dyDescent="0.25">
      <c r="C129" s="3"/>
      <c r="D129" s="44"/>
      <c r="E129" s="3"/>
      <c r="F129" s="3"/>
      <c r="G129" s="3"/>
      <c r="H129" s="3"/>
      <c r="I129" s="3"/>
      <c r="J129" s="45"/>
      <c r="K129" s="3"/>
      <c r="L129" s="145"/>
      <c r="M129" s="145"/>
    </row>
    <row r="130" spans="1:20" x14ac:dyDescent="0.25">
      <c r="C130" s="3"/>
      <c r="D130" s="44"/>
      <c r="E130" s="3"/>
      <c r="F130" s="3"/>
      <c r="G130" s="3"/>
      <c r="H130" s="3"/>
      <c r="I130" s="3"/>
      <c r="J130" s="45"/>
      <c r="K130" s="3"/>
      <c r="L130" s="145"/>
      <c r="M130" s="145"/>
    </row>
    <row r="131" spans="1:20" x14ac:dyDescent="0.25">
      <c r="C131" s="3"/>
      <c r="D131" s="44"/>
      <c r="E131" s="3"/>
      <c r="F131" s="3"/>
      <c r="G131" s="3"/>
      <c r="H131" s="3"/>
      <c r="I131" s="3"/>
      <c r="J131" s="45"/>
      <c r="K131" s="3"/>
      <c r="L131" s="145"/>
      <c r="M131" s="145"/>
    </row>
    <row r="132" spans="1:20" x14ac:dyDescent="0.25">
      <c r="C132" s="3"/>
      <c r="D132" s="44"/>
      <c r="E132" s="3"/>
      <c r="F132" s="3"/>
      <c r="G132" s="3"/>
      <c r="H132" s="3"/>
      <c r="I132" s="3"/>
      <c r="J132" s="45"/>
      <c r="K132" s="3"/>
      <c r="L132" s="145"/>
      <c r="M132" s="145"/>
    </row>
    <row r="133" spans="1:20" x14ac:dyDescent="0.25">
      <c r="C133" s="3"/>
      <c r="D133" s="44"/>
      <c r="E133" s="3"/>
      <c r="F133" s="3"/>
      <c r="G133" s="3"/>
      <c r="H133" s="3"/>
      <c r="I133" s="3"/>
      <c r="J133" s="45"/>
      <c r="K133" s="3"/>
      <c r="L133" s="145"/>
      <c r="M133" s="145"/>
    </row>
    <row r="134" spans="1:20" x14ac:dyDescent="0.25">
      <c r="C134" s="3"/>
      <c r="D134" s="44"/>
      <c r="E134" s="3"/>
      <c r="F134" s="3"/>
      <c r="G134" s="3"/>
      <c r="H134" s="3"/>
      <c r="I134" s="3"/>
      <c r="J134" s="45"/>
      <c r="K134" s="3"/>
      <c r="L134" s="145"/>
      <c r="M134" s="145"/>
    </row>
    <row r="135" spans="1:20" x14ac:dyDescent="0.25">
      <c r="C135" s="4"/>
      <c r="D135" s="88"/>
      <c r="E135" s="4"/>
      <c r="F135" s="4"/>
      <c r="G135" s="4"/>
      <c r="H135" s="4"/>
      <c r="I135" s="4"/>
      <c r="J135" s="89"/>
      <c r="K135" s="4"/>
      <c r="L135" s="145"/>
      <c r="M135" s="145"/>
    </row>
    <row r="136" spans="1:20" x14ac:dyDescent="0.25">
      <c r="C136" s="3"/>
      <c r="D136" s="44"/>
      <c r="E136" s="3"/>
      <c r="F136" s="3"/>
      <c r="G136" s="3"/>
      <c r="H136" s="3"/>
      <c r="I136" s="3"/>
      <c r="J136" s="45"/>
      <c r="K136" s="3"/>
      <c r="L136" s="145"/>
      <c r="M136" s="145"/>
    </row>
    <row r="137" spans="1:20" x14ac:dyDescent="0.25">
      <c r="C137" s="3"/>
      <c r="D137" s="44"/>
      <c r="E137" s="3"/>
      <c r="F137" s="3"/>
      <c r="G137" s="3"/>
      <c r="H137" s="3"/>
      <c r="I137" s="3"/>
      <c r="J137" s="45"/>
      <c r="K137" s="3"/>
      <c r="L137" s="145"/>
      <c r="M137" s="145"/>
    </row>
    <row r="138" spans="1:20" x14ac:dyDescent="0.25">
      <c r="C138" s="3"/>
      <c r="D138" s="44"/>
      <c r="E138" s="3"/>
      <c r="F138" s="3"/>
      <c r="G138" s="3"/>
      <c r="H138" s="3"/>
      <c r="I138" s="3"/>
      <c r="J138" s="45"/>
      <c r="K138" s="3"/>
      <c r="L138" s="145"/>
      <c r="M138" s="145"/>
    </row>
    <row r="139" spans="1:20" x14ac:dyDescent="0.25">
      <c r="C139" s="3"/>
      <c r="D139" s="44"/>
      <c r="E139" s="3"/>
      <c r="F139" s="3"/>
      <c r="G139" s="3"/>
      <c r="H139" s="3"/>
      <c r="I139" s="3"/>
      <c r="J139" s="45"/>
      <c r="K139" s="3"/>
      <c r="L139" s="145"/>
      <c r="M139" s="145"/>
    </row>
    <row r="140" spans="1:20" x14ac:dyDescent="0.25">
      <c r="C140" s="3"/>
      <c r="D140" s="44"/>
      <c r="E140" s="3"/>
      <c r="F140" s="3"/>
      <c r="G140" s="3"/>
      <c r="H140" s="3"/>
      <c r="I140" s="3"/>
      <c r="J140" s="45"/>
      <c r="K140" s="3"/>
      <c r="L140" s="145"/>
      <c r="M140" s="145"/>
    </row>
    <row r="141" spans="1:20" x14ac:dyDescent="0.25">
      <c r="C141" s="3"/>
      <c r="D141" s="44"/>
      <c r="E141" s="3"/>
      <c r="F141" s="3"/>
      <c r="G141" s="3"/>
      <c r="H141" s="3"/>
      <c r="I141" s="3"/>
      <c r="J141" s="45"/>
      <c r="K141" s="3"/>
      <c r="L141" s="145"/>
      <c r="M141" s="145"/>
      <c r="N141" s="3"/>
      <c r="O141" s="3"/>
      <c r="P141" s="3"/>
      <c r="Q141" s="3"/>
      <c r="R141" s="3"/>
      <c r="S141" s="3"/>
      <c r="T141" s="3"/>
    </row>
    <row r="142" spans="1:20" s="3" customFormat="1" ht="18.75" x14ac:dyDescent="0.25">
      <c r="A142"/>
      <c r="B142"/>
      <c r="C142" s="122"/>
      <c r="D142" s="123"/>
      <c r="E142" s="124" t="s">
        <v>108</v>
      </c>
      <c r="F142" s="16" t="s">
        <v>104</v>
      </c>
      <c r="G142" s="17" t="s">
        <v>105</v>
      </c>
      <c r="H142" s="17" t="s">
        <v>106</v>
      </c>
      <c r="I142" s="18" t="s">
        <v>107</v>
      </c>
      <c r="J142" s="125"/>
      <c r="K142" s="122"/>
      <c r="L142" s="145"/>
      <c r="M142" s="145"/>
    </row>
    <row r="143" spans="1:20" s="3" customFormat="1" x14ac:dyDescent="0.25">
      <c r="A143"/>
      <c r="B143"/>
      <c r="C143" s="133"/>
      <c r="D143" s="134"/>
      <c r="E143" s="24">
        <f t="shared" ref="E143:I145" si="12">+G34</f>
        <v>378272.2</v>
      </c>
      <c r="F143" s="25">
        <f t="shared" si="12"/>
        <v>93098.2</v>
      </c>
      <c r="G143" s="26">
        <f t="shared" si="12"/>
        <v>269899.40000000002</v>
      </c>
      <c r="H143" s="26">
        <f t="shared" si="12"/>
        <v>448525.2</v>
      </c>
      <c r="I143" s="27">
        <f t="shared" si="12"/>
        <v>755699</v>
      </c>
      <c r="J143" s="135"/>
      <c r="K143" s="133"/>
      <c r="L143" s="145"/>
      <c r="M143" s="145"/>
    </row>
    <row r="144" spans="1:20" s="3" customFormat="1" x14ac:dyDescent="0.25">
      <c r="A144"/>
      <c r="B144"/>
      <c r="C144"/>
      <c r="D144" s="137"/>
      <c r="E144" s="24">
        <f t="shared" si="12"/>
        <v>4080.0000000000005</v>
      </c>
      <c r="F144" s="25">
        <f t="shared" si="12"/>
        <v>3030</v>
      </c>
      <c r="G144" s="26">
        <f t="shared" si="12"/>
        <v>3670</v>
      </c>
      <c r="H144" s="26">
        <f t="shared" si="12"/>
        <v>4370</v>
      </c>
      <c r="I144" s="27">
        <f t="shared" si="12"/>
        <v>4985.0000000000009</v>
      </c>
      <c r="J144" s="135"/>
      <c r="K144" s="133"/>
      <c r="L144" s="145"/>
      <c r="M144" s="94"/>
      <c r="N144"/>
      <c r="O144"/>
      <c r="P144"/>
      <c r="Q144"/>
      <c r="R144"/>
      <c r="S144"/>
      <c r="T144"/>
    </row>
    <row r="145" spans="1:19" ht="19.5" customHeight="1" x14ac:dyDescent="0.25">
      <c r="A145" s="3"/>
      <c r="C145" s="145"/>
      <c r="D145" s="137"/>
      <c r="E145" s="33">
        <f t="shared" si="12"/>
        <v>92.713774509803912</v>
      </c>
      <c r="F145" s="34">
        <f t="shared" si="12"/>
        <v>30.725478547854784</v>
      </c>
      <c r="G145" s="35">
        <f t="shared" si="12"/>
        <v>73.542070844686648</v>
      </c>
      <c r="H145" s="35">
        <f t="shared" si="12"/>
        <v>102.63734553775744</v>
      </c>
      <c r="I145" s="36">
        <f t="shared" si="12"/>
        <v>151.59458375125374</v>
      </c>
      <c r="J145" s="135"/>
      <c r="K145" s="133"/>
      <c r="L145" s="94"/>
      <c r="M145" s="94"/>
    </row>
    <row r="146" spans="1:19" ht="15.75" thickBot="1" x14ac:dyDescent="0.3">
      <c r="A146" s="3"/>
      <c r="C146" s="145"/>
      <c r="D146" s="148"/>
      <c r="E146" s="1"/>
      <c r="F146" s="1"/>
      <c r="G146" s="1"/>
      <c r="H146" s="1"/>
      <c r="I146" s="1"/>
      <c r="J146" s="149"/>
      <c r="L146" s="94"/>
      <c r="M146" s="145"/>
    </row>
    <row r="147" spans="1:19" x14ac:dyDescent="0.25">
      <c r="C147" s="145"/>
      <c r="L147" s="145"/>
      <c r="M147" s="145"/>
    </row>
    <row r="148" spans="1:19" hidden="1" x14ac:dyDescent="0.25">
      <c r="L148" s="145"/>
      <c r="M148" s="145"/>
    </row>
    <row r="149" spans="1:19" hidden="1" x14ac:dyDescent="0.25">
      <c r="G149" s="145"/>
      <c r="H149" s="145"/>
      <c r="I149" s="145"/>
      <c r="J149" s="145"/>
      <c r="K149" s="145"/>
      <c r="L149" s="145"/>
      <c r="M149" s="145"/>
    </row>
    <row r="150" spans="1:19" hidden="1" x14ac:dyDescent="0.25">
      <c r="G150" s="145"/>
      <c r="H150" s="145"/>
      <c r="I150" s="145"/>
      <c r="J150" s="145"/>
      <c r="K150" s="145"/>
      <c r="L150" s="145"/>
      <c r="M150" s="145"/>
    </row>
    <row r="151" spans="1:19" hidden="1" x14ac:dyDescent="0.25">
      <c r="G151" s="145"/>
      <c r="H151" s="145"/>
      <c r="I151" s="145"/>
      <c r="J151" s="145"/>
      <c r="K151" s="145"/>
      <c r="L151" s="145"/>
      <c r="M151" s="145"/>
    </row>
    <row r="152" spans="1:19" hidden="1" x14ac:dyDescent="0.25">
      <c r="G152" s="145"/>
      <c r="H152" s="145"/>
      <c r="I152" s="145"/>
      <c r="J152" s="145"/>
      <c r="K152" s="145"/>
      <c r="L152" s="145"/>
      <c r="M152" s="145"/>
    </row>
    <row r="153" spans="1:19" hidden="1" x14ac:dyDescent="0.25">
      <c r="G153" s="145"/>
      <c r="H153" s="145"/>
      <c r="I153" s="145"/>
      <c r="J153" s="145"/>
      <c r="K153" s="145"/>
      <c r="L153" s="145"/>
      <c r="M153" s="145"/>
    </row>
    <row r="154" spans="1:19" hidden="1" x14ac:dyDescent="0.25">
      <c r="G154" s="145"/>
      <c r="H154" s="145"/>
      <c r="I154" s="145"/>
      <c r="J154" s="145"/>
      <c r="K154" s="145"/>
      <c r="L154" s="145"/>
      <c r="M154" s="145"/>
    </row>
    <row r="155" spans="1:19" hidden="1" x14ac:dyDescent="0.25">
      <c r="G155" s="145"/>
      <c r="H155" s="145"/>
      <c r="I155" s="145"/>
      <c r="J155" s="145"/>
      <c r="K155" s="145"/>
      <c r="L155" s="145"/>
      <c r="M155" s="145"/>
    </row>
    <row r="156" spans="1:19" hidden="1" x14ac:dyDescent="0.25">
      <c r="B156" t="s">
        <v>70</v>
      </c>
      <c r="G156" s="145"/>
      <c r="H156" s="145"/>
      <c r="I156" s="145"/>
      <c r="J156" s="145"/>
      <c r="K156" s="145"/>
      <c r="L156" s="145"/>
      <c r="M156" s="145"/>
      <c r="N156" s="170" t="s">
        <v>71</v>
      </c>
      <c r="O156" s="171"/>
      <c r="P156" s="171"/>
      <c r="Q156" s="171"/>
      <c r="R156" s="171"/>
      <c r="S156" s="172"/>
    </row>
    <row r="157" spans="1:19" hidden="1" x14ac:dyDescent="0.25">
      <c r="G157" s="145"/>
      <c r="H157" s="145"/>
      <c r="I157" s="145"/>
      <c r="J157" s="145"/>
      <c r="K157" s="145"/>
      <c r="L157" s="145"/>
      <c r="M157" s="145"/>
      <c r="N157" s="228" t="s">
        <v>72</v>
      </c>
      <c r="O157" s="229"/>
      <c r="P157" s="173" t="s">
        <v>73</v>
      </c>
      <c r="Q157" s="174" t="s">
        <v>74</v>
      </c>
      <c r="R157" s="175" t="s">
        <v>75</v>
      </c>
      <c r="S157" s="176" t="s">
        <v>76</v>
      </c>
    </row>
    <row r="158" spans="1:19" hidden="1" x14ac:dyDescent="0.25">
      <c r="B158" s="177" t="s">
        <v>77</v>
      </c>
      <c r="C158" s="177"/>
      <c r="G158" s="145"/>
      <c r="H158" s="145"/>
      <c r="I158" s="145"/>
      <c r="J158" s="145"/>
      <c r="K158" s="145"/>
      <c r="L158" s="145"/>
      <c r="M158" s="145"/>
      <c r="N158" s="209" t="s">
        <v>78</v>
      </c>
      <c r="O158" s="210"/>
      <c r="P158" s="178">
        <v>-100</v>
      </c>
      <c r="Q158" s="179">
        <v>-10</v>
      </c>
      <c r="R158" s="180">
        <v>0</v>
      </c>
      <c r="S158" s="181">
        <v>0</v>
      </c>
    </row>
    <row r="159" spans="1:19" hidden="1" x14ac:dyDescent="0.25">
      <c r="B159" s="177" t="s">
        <v>29</v>
      </c>
      <c r="C159" s="177"/>
      <c r="D159" s="177"/>
      <c r="E159" s="177"/>
      <c r="F159" s="177"/>
      <c r="G159" s="182">
        <v>24925.612099999995</v>
      </c>
      <c r="H159" s="182">
        <v>3646.3225999999959</v>
      </c>
      <c r="I159" s="182">
        <v>19520.638900000005</v>
      </c>
      <c r="J159" s="182">
        <v>34446.543900000004</v>
      </c>
      <c r="K159" s="182">
        <v>49835.671300000009</v>
      </c>
      <c r="L159" s="145"/>
      <c r="M159" s="145"/>
      <c r="N159" s="209" t="s">
        <v>79</v>
      </c>
      <c r="O159" s="210"/>
      <c r="P159" s="178">
        <v>-50</v>
      </c>
      <c r="Q159" s="179">
        <v>-5</v>
      </c>
      <c r="R159" s="180">
        <v>1</v>
      </c>
      <c r="S159" s="181">
        <v>250</v>
      </c>
    </row>
    <row r="160" spans="1:19" hidden="1" x14ac:dyDescent="0.25">
      <c r="B160" s="177" t="s">
        <v>80</v>
      </c>
      <c r="C160" s="177"/>
      <c r="D160" s="177"/>
      <c r="E160" s="177"/>
      <c r="F160" s="177"/>
      <c r="G160" s="182">
        <f>+$G$26</f>
        <v>0</v>
      </c>
      <c r="H160" s="182">
        <f t="shared" ref="H160:K160" si="13">+$G$26</f>
        <v>0</v>
      </c>
      <c r="I160" s="182">
        <f t="shared" si="13"/>
        <v>0</v>
      </c>
      <c r="J160" s="182">
        <f t="shared" si="13"/>
        <v>0</v>
      </c>
      <c r="K160" s="182">
        <f t="shared" si="13"/>
        <v>0</v>
      </c>
      <c r="L160" s="145"/>
      <c r="M160" s="145"/>
      <c r="N160" s="209" t="s">
        <v>81</v>
      </c>
      <c r="O160" s="210"/>
      <c r="P160" s="183">
        <v>0</v>
      </c>
      <c r="Q160" s="179">
        <v>-2</v>
      </c>
      <c r="R160" s="184">
        <v>2</v>
      </c>
      <c r="S160" s="185">
        <v>500</v>
      </c>
    </row>
    <row r="161" spans="2:19" hidden="1" x14ac:dyDescent="0.25">
      <c r="B161" s="177" t="s">
        <v>82</v>
      </c>
      <c r="C161" s="177"/>
      <c r="D161" s="177"/>
      <c r="E161" s="177"/>
      <c r="F161" s="177"/>
      <c r="G161" s="182">
        <v>618019.25482915796</v>
      </c>
      <c r="H161" s="182">
        <v>147439.840636829</v>
      </c>
      <c r="I161" s="182">
        <v>360180.78469153214</v>
      </c>
      <c r="J161" s="182">
        <v>360180.78469153214</v>
      </c>
      <c r="K161" s="182">
        <v>1125706.7088526867</v>
      </c>
      <c r="L161" s="145"/>
      <c r="M161" s="145"/>
      <c r="N161" s="209" t="s">
        <v>8</v>
      </c>
      <c r="O161" s="210"/>
      <c r="P161" s="178">
        <v>50</v>
      </c>
      <c r="Q161" s="186">
        <v>0</v>
      </c>
      <c r="R161" s="180">
        <v>3</v>
      </c>
      <c r="S161" s="181">
        <v>750</v>
      </c>
    </row>
    <row r="162" spans="2:19" hidden="1" x14ac:dyDescent="0.25">
      <c r="B162" s="177" t="s">
        <v>83</v>
      </c>
      <c r="C162" s="177"/>
      <c r="D162" s="177"/>
      <c r="E162" s="177"/>
      <c r="F162" s="177"/>
      <c r="G162" s="182">
        <f>+G161*G160/100</f>
        <v>0</v>
      </c>
      <c r="H162" s="182">
        <f t="shared" ref="H162:K162" si="14">+H161*H160/100</f>
        <v>0</v>
      </c>
      <c r="I162" s="182">
        <f t="shared" si="14"/>
        <v>0</v>
      </c>
      <c r="J162" s="182">
        <f t="shared" si="14"/>
        <v>0</v>
      </c>
      <c r="K162" s="182">
        <f t="shared" si="14"/>
        <v>0</v>
      </c>
      <c r="L162" s="145"/>
      <c r="M162" s="145"/>
      <c r="N162" s="209" t="s">
        <v>84</v>
      </c>
      <c r="O162" s="210"/>
      <c r="P162" s="178">
        <v>100</v>
      </c>
      <c r="Q162" s="179">
        <v>2</v>
      </c>
      <c r="R162" s="180">
        <v>4</v>
      </c>
      <c r="S162" s="181">
        <v>1000</v>
      </c>
    </row>
    <row r="163" spans="2:19" ht="15.75" hidden="1" thickBot="1" x14ac:dyDescent="0.3">
      <c r="B163" s="187" t="s">
        <v>85</v>
      </c>
      <c r="C163" s="187"/>
      <c r="D163" s="187"/>
      <c r="E163" s="187"/>
      <c r="F163" s="187"/>
      <c r="G163" s="188">
        <f>+G159+G162</f>
        <v>24925.612099999995</v>
      </c>
      <c r="H163" s="188">
        <f t="shared" ref="H163:K163" si="15">+H159+H162</f>
        <v>3646.3225999999959</v>
      </c>
      <c r="I163" s="188">
        <f t="shared" si="15"/>
        <v>19520.638900000005</v>
      </c>
      <c r="J163" s="188">
        <f t="shared" si="15"/>
        <v>34446.543900000004</v>
      </c>
      <c r="K163" s="188">
        <f t="shared" si="15"/>
        <v>49835.671300000009</v>
      </c>
      <c r="L163" s="145"/>
      <c r="M163" s="145"/>
      <c r="N163" s="209" t="s">
        <v>86</v>
      </c>
      <c r="O163" s="210"/>
      <c r="P163" s="189"/>
      <c r="Q163" s="179">
        <v>5</v>
      </c>
      <c r="R163" s="189"/>
      <c r="S163" s="190"/>
    </row>
    <row r="164" spans="2:19" hidden="1" x14ac:dyDescent="0.25">
      <c r="L164" s="145"/>
      <c r="M164" s="145"/>
      <c r="N164" s="211" t="s">
        <v>87</v>
      </c>
      <c r="O164" s="212"/>
      <c r="P164" s="191"/>
      <c r="Q164" s="192">
        <v>10</v>
      </c>
      <c r="R164" s="191"/>
      <c r="S164" s="193"/>
    </row>
    <row r="165" spans="2:19" hidden="1" x14ac:dyDescent="0.25">
      <c r="B165" s="194" t="s">
        <v>88</v>
      </c>
      <c r="C165" s="194"/>
      <c r="L165" s="145"/>
      <c r="M165" s="145"/>
    </row>
    <row r="166" spans="2:19" hidden="1" x14ac:dyDescent="0.25">
      <c r="B166" s="194" t="s">
        <v>89</v>
      </c>
      <c r="C166" s="194"/>
      <c r="D166" s="194"/>
      <c r="E166" s="194"/>
      <c r="F166" s="194"/>
      <c r="G166" s="195">
        <v>27223.153999999999</v>
      </c>
      <c r="H166" s="195">
        <v>15896.826000000001</v>
      </c>
      <c r="I166" s="195">
        <v>22605.457999999999</v>
      </c>
      <c r="J166" s="195">
        <v>27256.685999999998</v>
      </c>
      <c r="K166" s="195">
        <v>41421.955999999998</v>
      </c>
      <c r="L166" s="145"/>
      <c r="M166" s="145"/>
      <c r="N166" s="170" t="s">
        <v>90</v>
      </c>
      <c r="O166" s="171"/>
      <c r="P166" s="171"/>
      <c r="Q166" s="171"/>
      <c r="R166" s="171"/>
      <c r="S166" s="172"/>
    </row>
    <row r="167" spans="2:19" hidden="1" x14ac:dyDescent="0.25">
      <c r="B167" s="194" t="s">
        <v>91</v>
      </c>
      <c r="C167" s="194"/>
      <c r="D167" s="194"/>
      <c r="E167" s="194"/>
      <c r="F167" s="194"/>
      <c r="G167" s="195">
        <f>+$G$25</f>
        <v>0</v>
      </c>
      <c r="H167" s="195">
        <f t="shared" ref="H167:K167" si="16">+$G$25</f>
        <v>0</v>
      </c>
      <c r="I167" s="195">
        <f t="shared" si="16"/>
        <v>0</v>
      </c>
      <c r="J167" s="195">
        <f t="shared" si="16"/>
        <v>0</v>
      </c>
      <c r="K167" s="195">
        <f t="shared" si="16"/>
        <v>0</v>
      </c>
      <c r="L167" s="145"/>
      <c r="M167" s="145"/>
      <c r="N167" s="213" t="s">
        <v>79</v>
      </c>
      <c r="O167" s="214"/>
      <c r="P167" s="169">
        <f t="shared" ref="P167:P172" si="17">+J78</f>
        <v>13.867568</v>
      </c>
    </row>
    <row r="168" spans="2:19" ht="18.75" hidden="1" x14ac:dyDescent="0.3">
      <c r="B168" s="194" t="s">
        <v>92</v>
      </c>
      <c r="C168" s="194"/>
      <c r="D168" s="194"/>
      <c r="E168" s="194"/>
      <c r="F168" s="194"/>
      <c r="G168" s="195">
        <f>+G166*(1+G167/100)</f>
        <v>27223.153999999999</v>
      </c>
      <c r="H168" s="195">
        <f t="shared" ref="H168:K168" si="18">+H166*(1+H167/100)</f>
        <v>15896.826000000001</v>
      </c>
      <c r="I168" s="195">
        <f t="shared" si="18"/>
        <v>22605.457999999999</v>
      </c>
      <c r="J168" s="195">
        <f t="shared" si="18"/>
        <v>27256.685999999998</v>
      </c>
      <c r="K168" s="195">
        <f t="shared" si="18"/>
        <v>41421.955999999998</v>
      </c>
      <c r="L168" s="145"/>
      <c r="M168" s="145"/>
      <c r="N168" s="215" t="s">
        <v>81</v>
      </c>
      <c r="O168" s="216"/>
      <c r="P168" s="169">
        <f t="shared" si="17"/>
        <v>19.439859999999996</v>
      </c>
      <c r="Q168" s="196"/>
      <c r="R168" s="196"/>
      <c r="S168" s="196"/>
    </row>
    <row r="169" spans="2:19" hidden="1" x14ac:dyDescent="0.25">
      <c r="L169" s="145"/>
      <c r="M169" s="145"/>
      <c r="N169" s="215" t="s">
        <v>8</v>
      </c>
      <c r="O169" s="216"/>
      <c r="P169" s="169">
        <f t="shared" si="17"/>
        <v>20.408343999999996</v>
      </c>
      <c r="Q169" s="169"/>
    </row>
    <row r="170" spans="2:19" hidden="1" x14ac:dyDescent="0.25">
      <c r="B170" s="197" t="s">
        <v>93</v>
      </c>
      <c r="C170" s="197"/>
      <c r="D170" s="197"/>
      <c r="E170" s="197"/>
      <c r="F170" s="197"/>
      <c r="G170" s="198">
        <v>5006.847162</v>
      </c>
      <c r="H170" s="198">
        <v>2412.2228520000003</v>
      </c>
      <c r="I170" s="198">
        <v>3526.6092180000001</v>
      </c>
      <c r="J170" s="198">
        <v>6036.6150779999998</v>
      </c>
      <c r="K170" s="198">
        <v>9359.3731059999973</v>
      </c>
      <c r="L170" s="145"/>
      <c r="M170" s="145"/>
      <c r="N170" s="215" t="s">
        <v>84</v>
      </c>
      <c r="O170" s="216"/>
      <c r="P170" s="169">
        <f t="shared" si="17"/>
        <v>22.359348000000001</v>
      </c>
      <c r="Q170" s="169"/>
    </row>
    <row r="171" spans="2:19" hidden="1" x14ac:dyDescent="0.25">
      <c r="B171" s="197" t="s">
        <v>94</v>
      </c>
      <c r="C171" s="197"/>
      <c r="D171" s="197"/>
      <c r="E171" s="197"/>
      <c r="F171" s="197"/>
      <c r="G171" s="199">
        <v>2</v>
      </c>
      <c r="H171" s="199">
        <v>2</v>
      </c>
      <c r="I171" s="199">
        <v>2</v>
      </c>
      <c r="J171" s="199">
        <v>2</v>
      </c>
      <c r="K171" s="199">
        <v>2</v>
      </c>
      <c r="L171" s="145"/>
      <c r="M171" s="145"/>
      <c r="N171" s="215" t="s">
        <v>86</v>
      </c>
      <c r="O171" s="216"/>
      <c r="P171" s="169">
        <f t="shared" si="17"/>
        <v>24.296315999999994</v>
      </c>
      <c r="Q171" s="169"/>
    </row>
    <row r="172" spans="2:19" hidden="1" x14ac:dyDescent="0.25">
      <c r="B172" s="197" t="s">
        <v>95</v>
      </c>
      <c r="C172" s="197"/>
      <c r="D172" s="197"/>
      <c r="E172" s="197"/>
      <c r="F172" s="197"/>
      <c r="G172" s="199">
        <f>+$G$27</f>
        <v>2</v>
      </c>
      <c r="H172" s="199">
        <f t="shared" ref="H172:K172" si="19">+$G$27</f>
        <v>2</v>
      </c>
      <c r="I172" s="199">
        <f t="shared" si="19"/>
        <v>2</v>
      </c>
      <c r="J172" s="199">
        <f t="shared" si="19"/>
        <v>2</v>
      </c>
      <c r="K172" s="199">
        <f t="shared" si="19"/>
        <v>2</v>
      </c>
      <c r="L172" s="145"/>
      <c r="M172" s="145"/>
      <c r="N172" s="207" t="s">
        <v>87</v>
      </c>
      <c r="O172" s="208"/>
      <c r="P172" s="169">
        <f t="shared" si="17"/>
        <v>29.166808000000003</v>
      </c>
      <c r="Q172" s="169"/>
    </row>
    <row r="173" spans="2:19" hidden="1" x14ac:dyDescent="0.25">
      <c r="B173" s="197" t="s">
        <v>96</v>
      </c>
      <c r="C173" s="197"/>
      <c r="D173" s="197"/>
      <c r="E173" s="197"/>
      <c r="F173" s="197"/>
      <c r="G173" s="198">
        <f>+(G172-G171)*G170/G171</f>
        <v>0</v>
      </c>
      <c r="H173" s="198">
        <f t="shared" ref="H173:K173" si="20">+(H172-H171)*H170/H171</f>
        <v>0</v>
      </c>
      <c r="I173" s="198">
        <f t="shared" si="20"/>
        <v>0</v>
      </c>
      <c r="J173" s="198">
        <f t="shared" si="20"/>
        <v>0</v>
      </c>
      <c r="K173" s="198">
        <f t="shared" si="20"/>
        <v>0</v>
      </c>
      <c r="L173" s="145"/>
      <c r="M173" s="145"/>
    </row>
    <row r="174" spans="2:19" hidden="1" x14ac:dyDescent="0.25">
      <c r="B174" s="197" t="s">
        <v>97</v>
      </c>
      <c r="C174" s="197"/>
      <c r="D174" s="197"/>
      <c r="E174" s="197"/>
      <c r="F174" s="197"/>
      <c r="G174" s="198">
        <f>+G170+G173</f>
        <v>5006.847162</v>
      </c>
      <c r="H174" s="198">
        <f t="shared" ref="H174:K174" si="21">+H170+H173</f>
        <v>2412.2228520000003</v>
      </c>
      <c r="I174" s="198">
        <f t="shared" si="21"/>
        <v>3526.6092180000001</v>
      </c>
      <c r="J174" s="198">
        <f t="shared" si="21"/>
        <v>6036.6150779999998</v>
      </c>
      <c r="K174" s="198">
        <f t="shared" si="21"/>
        <v>9359.3731059999973</v>
      </c>
      <c r="L174" s="145"/>
      <c r="M174" s="145"/>
    </row>
    <row r="175" spans="2:19" hidden="1" x14ac:dyDescent="0.25">
      <c r="L175" s="145"/>
      <c r="M175" s="145"/>
    </row>
    <row r="176" spans="2:19" hidden="1" x14ac:dyDescent="0.25">
      <c r="B176" s="200" t="s">
        <v>98</v>
      </c>
      <c r="C176" s="200"/>
      <c r="D176" s="200"/>
      <c r="E176" s="200"/>
      <c r="F176" s="200"/>
      <c r="G176" s="201">
        <v>11536.800000000001</v>
      </c>
      <c r="H176" s="201">
        <v>6720.0000000000018</v>
      </c>
      <c r="I176" s="201">
        <v>9825.6</v>
      </c>
      <c r="J176" s="201">
        <v>12138.000000000002</v>
      </c>
      <c r="K176" s="201">
        <v>17890.8</v>
      </c>
      <c r="L176" s="145"/>
      <c r="M176" s="145"/>
    </row>
    <row r="177" spans="2:13" hidden="1" x14ac:dyDescent="0.25">
      <c r="B177" s="197" t="s">
        <v>99</v>
      </c>
      <c r="C177" s="197"/>
      <c r="D177" s="197"/>
      <c r="E177" s="197"/>
      <c r="F177" s="197"/>
      <c r="G177" s="198">
        <v>500</v>
      </c>
      <c r="H177" s="198">
        <v>500</v>
      </c>
      <c r="I177" s="198">
        <v>500</v>
      </c>
      <c r="J177" s="198">
        <v>500</v>
      </c>
      <c r="K177" s="198">
        <v>500</v>
      </c>
      <c r="L177" s="145"/>
      <c r="M177" s="145"/>
    </row>
    <row r="178" spans="2:13" hidden="1" x14ac:dyDescent="0.25">
      <c r="B178" s="197" t="s">
        <v>100</v>
      </c>
      <c r="C178" s="197"/>
      <c r="D178" s="197"/>
      <c r="E178" s="197"/>
      <c r="F178" s="197"/>
      <c r="G178" s="198">
        <f>+$G$28</f>
        <v>500</v>
      </c>
      <c r="H178" s="198">
        <f t="shared" ref="H178:K178" si="22">+$G$28</f>
        <v>500</v>
      </c>
      <c r="I178" s="198">
        <f t="shared" si="22"/>
        <v>500</v>
      </c>
      <c r="J178" s="198">
        <f t="shared" si="22"/>
        <v>500</v>
      </c>
      <c r="K178" s="198">
        <f t="shared" si="22"/>
        <v>500</v>
      </c>
      <c r="L178" s="145"/>
      <c r="M178" s="145"/>
    </row>
    <row r="179" spans="2:13" hidden="1" x14ac:dyDescent="0.25">
      <c r="B179" s="197" t="s">
        <v>101</v>
      </c>
      <c r="C179" s="197"/>
      <c r="D179" s="197"/>
      <c r="E179" s="197"/>
      <c r="F179" s="197"/>
      <c r="G179" s="198">
        <f>+(G178-G177)*G176/G177</f>
        <v>0</v>
      </c>
      <c r="H179" s="198">
        <f t="shared" ref="H179:K179" si="23">+(H178-H177)*H176/H177</f>
        <v>0</v>
      </c>
      <c r="I179" s="198">
        <f t="shared" si="23"/>
        <v>0</v>
      </c>
      <c r="J179" s="198">
        <f t="shared" si="23"/>
        <v>0</v>
      </c>
      <c r="K179" s="198">
        <f t="shared" si="23"/>
        <v>0</v>
      </c>
      <c r="L179" s="145"/>
      <c r="M179" s="145"/>
    </row>
    <row r="180" spans="2:13" hidden="1" x14ac:dyDescent="0.25">
      <c r="B180" s="197" t="s">
        <v>102</v>
      </c>
      <c r="C180" s="197"/>
      <c r="D180" s="197"/>
      <c r="E180" s="197"/>
      <c r="F180" s="197"/>
      <c r="G180" s="198">
        <f>+G176+G179</f>
        <v>11536.800000000001</v>
      </c>
      <c r="H180" s="198">
        <f t="shared" ref="H180:K180" si="24">+H176+H179</f>
        <v>6720.0000000000018</v>
      </c>
      <c r="I180" s="198">
        <f t="shared" si="24"/>
        <v>9825.6</v>
      </c>
      <c r="J180" s="198">
        <f t="shared" si="24"/>
        <v>12138.000000000002</v>
      </c>
      <c r="K180" s="198">
        <f t="shared" si="24"/>
        <v>17890.8</v>
      </c>
      <c r="L180" s="145"/>
    </row>
    <row r="181" spans="2:13" hidden="1" x14ac:dyDescent="0.25">
      <c r="L181" s="145"/>
    </row>
    <row r="182" spans="2:13" x14ac:dyDescent="0.25">
      <c r="C182" s="3"/>
      <c r="D182" s="167" t="s">
        <v>68</v>
      </c>
      <c r="E182" s="168">
        <v>92.479711734285516</v>
      </c>
      <c r="F182" s="168">
        <v>138.10364826198571</v>
      </c>
      <c r="G182" s="168">
        <v>97.283974749577055</v>
      </c>
      <c r="H182" s="168">
        <v>89.88974172939669</v>
      </c>
      <c r="I182" s="168">
        <v>84.340056320071881</v>
      </c>
      <c r="J182" s="3"/>
      <c r="K182" s="3"/>
      <c r="L182" s="145"/>
      <c r="M182" s="145"/>
    </row>
    <row r="183" spans="2:13" x14ac:dyDescent="0.25">
      <c r="C183" s="3"/>
      <c r="D183" s="167" t="s">
        <v>69</v>
      </c>
      <c r="E183" s="169">
        <v>20.408343999999996</v>
      </c>
      <c r="F183" s="169">
        <v>20.408343999999996</v>
      </c>
      <c r="G183" s="169">
        <v>20.408343999999996</v>
      </c>
      <c r="H183" s="169">
        <v>20.408343999999996</v>
      </c>
      <c r="I183" s="169">
        <v>20.408343999999996</v>
      </c>
      <c r="J183" s="3"/>
      <c r="K183" s="3"/>
      <c r="L183" s="145"/>
      <c r="M183" s="145"/>
    </row>
    <row r="184" spans="2:13" ht="15.75" thickBot="1" x14ac:dyDescent="0.3">
      <c r="C184" s="3"/>
      <c r="D184" s="3"/>
      <c r="E184" s="3"/>
      <c r="F184" s="3"/>
      <c r="G184" s="3"/>
      <c r="H184" s="3"/>
      <c r="I184" s="3"/>
      <c r="J184" s="3"/>
      <c r="K184" s="3"/>
      <c r="L184" s="145"/>
      <c r="M184" s="145"/>
    </row>
    <row r="185" spans="2:13" ht="18.75" x14ac:dyDescent="0.25">
      <c r="C185" s="7"/>
      <c r="D185" s="8"/>
      <c r="E185" s="9"/>
      <c r="F185" s="9"/>
      <c r="G185" s="9"/>
      <c r="H185" s="9"/>
      <c r="I185" s="9"/>
      <c r="J185" s="10"/>
      <c r="K185" s="7"/>
      <c r="L185" s="145"/>
      <c r="M185" s="145"/>
    </row>
    <row r="186" spans="2:13" ht="15.75" x14ac:dyDescent="0.25">
      <c r="C186" s="11"/>
      <c r="D186" s="19"/>
      <c r="E186" s="11"/>
      <c r="F186" s="11"/>
      <c r="G186" s="11"/>
      <c r="H186" s="11"/>
      <c r="I186" s="11"/>
      <c r="J186" s="20"/>
      <c r="K186" s="11"/>
      <c r="L186" s="145"/>
      <c r="M186" s="145"/>
    </row>
    <row r="187" spans="2:13" x14ac:dyDescent="0.25">
      <c r="C187" s="21"/>
      <c r="D187" s="28"/>
      <c r="E187" s="21"/>
      <c r="F187" s="21"/>
      <c r="G187" s="21"/>
      <c r="H187" s="21"/>
      <c r="I187" s="21"/>
      <c r="J187" s="29"/>
      <c r="K187" s="21"/>
      <c r="L187" s="145"/>
      <c r="M187" s="145"/>
    </row>
    <row r="188" spans="2:13" x14ac:dyDescent="0.25">
      <c r="C188" s="21"/>
      <c r="D188" s="28"/>
      <c r="E188" s="21"/>
      <c r="F188" s="21"/>
      <c r="G188" s="21"/>
      <c r="H188" s="21"/>
      <c r="I188" s="21"/>
      <c r="J188" s="29"/>
      <c r="K188" s="21"/>
      <c r="L188" s="145"/>
      <c r="M188" s="145"/>
    </row>
    <row r="189" spans="2:13" x14ac:dyDescent="0.25">
      <c r="C189" s="21"/>
      <c r="D189" s="28"/>
      <c r="E189" s="21"/>
      <c r="F189" s="21"/>
      <c r="G189" s="21"/>
      <c r="H189" s="21"/>
      <c r="I189" s="21"/>
      <c r="J189" s="29"/>
      <c r="K189" s="21"/>
      <c r="L189" s="145"/>
      <c r="M189" s="145"/>
    </row>
    <row r="190" spans="2:13" x14ac:dyDescent="0.25">
      <c r="C190" s="21"/>
      <c r="D190" s="28"/>
      <c r="E190" s="21"/>
      <c r="F190" s="21"/>
      <c r="G190" s="21"/>
      <c r="H190" s="21"/>
      <c r="I190" s="21"/>
      <c r="J190" s="29"/>
      <c r="K190" s="21"/>
      <c r="L190" s="145"/>
      <c r="M190" s="145"/>
    </row>
    <row r="191" spans="2:13" x14ac:dyDescent="0.25">
      <c r="C191" s="3"/>
      <c r="D191" s="44"/>
      <c r="E191" s="3"/>
      <c r="F191" s="3"/>
      <c r="G191" s="3"/>
      <c r="H191" s="3"/>
      <c r="I191" s="3"/>
      <c r="J191" s="45"/>
      <c r="K191" s="3"/>
      <c r="L191" s="145"/>
      <c r="M191" s="145"/>
    </row>
    <row r="192" spans="2:13" x14ac:dyDescent="0.25">
      <c r="C192" s="3"/>
      <c r="D192" s="44"/>
      <c r="E192" s="3"/>
      <c r="F192" s="3"/>
      <c r="G192" s="3"/>
      <c r="H192" s="3"/>
      <c r="I192" s="3"/>
      <c r="J192" s="45"/>
      <c r="K192" s="3"/>
      <c r="L192" s="145"/>
      <c r="M192" s="145"/>
    </row>
    <row r="193" spans="1:20" x14ac:dyDescent="0.25">
      <c r="C193" s="3"/>
      <c r="D193" s="44"/>
      <c r="E193" s="3"/>
      <c r="F193" s="3"/>
      <c r="G193" s="3"/>
      <c r="H193" s="3"/>
      <c r="I193" s="3"/>
      <c r="J193" s="45"/>
      <c r="K193" s="3"/>
      <c r="L193" s="145"/>
      <c r="M193" s="145"/>
    </row>
    <row r="194" spans="1:20" x14ac:dyDescent="0.25">
      <c r="C194" s="3"/>
      <c r="D194" s="44"/>
      <c r="E194" s="3"/>
      <c r="F194" s="3"/>
      <c r="G194" s="3"/>
      <c r="H194" s="3"/>
      <c r="I194" s="3"/>
      <c r="J194" s="45"/>
      <c r="K194" s="3"/>
      <c r="L194" s="145"/>
      <c r="M194" s="145"/>
    </row>
    <row r="195" spans="1:20" x14ac:dyDescent="0.25">
      <c r="C195" s="3"/>
      <c r="D195" s="44"/>
      <c r="E195" s="3"/>
      <c r="F195" s="3"/>
      <c r="G195" s="3"/>
      <c r="H195" s="3"/>
      <c r="I195" s="3"/>
      <c r="J195" s="45"/>
      <c r="K195" s="3"/>
      <c r="L195" s="145"/>
      <c r="M195" s="145"/>
    </row>
    <row r="196" spans="1:20" x14ac:dyDescent="0.25">
      <c r="C196" s="3"/>
      <c r="D196" s="44"/>
      <c r="E196" s="3"/>
      <c r="F196" s="3"/>
      <c r="G196" s="3"/>
      <c r="H196" s="3"/>
      <c r="I196" s="3"/>
      <c r="J196" s="45"/>
      <c r="K196" s="3"/>
      <c r="L196" s="145"/>
      <c r="M196" s="145"/>
    </row>
    <row r="197" spans="1:20" x14ac:dyDescent="0.25">
      <c r="C197" s="3"/>
      <c r="D197" s="44"/>
      <c r="E197" s="3"/>
      <c r="F197" s="3"/>
      <c r="G197" s="3"/>
      <c r="H197" s="3"/>
      <c r="I197" s="3"/>
      <c r="J197" s="45"/>
      <c r="K197" s="3"/>
      <c r="L197" s="145"/>
      <c r="M197" s="145"/>
    </row>
    <row r="198" spans="1:20" x14ac:dyDescent="0.25">
      <c r="C198" s="3"/>
      <c r="D198" s="44"/>
      <c r="E198" s="3"/>
      <c r="F198" s="3"/>
      <c r="G198" s="3"/>
      <c r="H198" s="3"/>
      <c r="I198" s="3"/>
      <c r="J198" s="45"/>
      <c r="K198" s="3"/>
      <c r="L198" s="145"/>
      <c r="M198" s="145"/>
    </row>
    <row r="199" spans="1:20" x14ac:dyDescent="0.25">
      <c r="C199" s="4"/>
      <c r="D199" s="88"/>
      <c r="E199" s="4"/>
      <c r="F199" s="4"/>
      <c r="G199" s="4"/>
      <c r="H199" s="4"/>
      <c r="I199" s="4"/>
      <c r="J199" s="89"/>
      <c r="K199" s="4"/>
      <c r="L199" s="145"/>
      <c r="M199" s="145"/>
    </row>
    <row r="200" spans="1:20" x14ac:dyDescent="0.25">
      <c r="C200" s="3"/>
      <c r="D200" s="44"/>
      <c r="E200" s="3"/>
      <c r="F200" s="3"/>
      <c r="G200" s="3"/>
      <c r="H200" s="3"/>
      <c r="I200" s="3"/>
      <c r="J200" s="45"/>
      <c r="K200" s="3"/>
      <c r="L200" s="145"/>
      <c r="M200" s="145"/>
    </row>
    <row r="201" spans="1:20" x14ac:dyDescent="0.25">
      <c r="C201" s="3"/>
      <c r="D201" s="44"/>
      <c r="E201" s="3"/>
      <c r="F201" s="3"/>
      <c r="G201" s="3"/>
      <c r="H201" s="3"/>
      <c r="I201" s="3"/>
      <c r="J201" s="45"/>
      <c r="K201" s="3"/>
      <c r="L201" s="145"/>
      <c r="M201" s="145"/>
    </row>
    <row r="202" spans="1:20" x14ac:dyDescent="0.25">
      <c r="C202" s="3"/>
      <c r="D202" s="44"/>
      <c r="E202" s="3"/>
      <c r="F202" s="3"/>
      <c r="G202" s="3"/>
      <c r="H202" s="3"/>
      <c r="I202" s="3"/>
      <c r="J202" s="45"/>
      <c r="K202" s="3"/>
      <c r="L202" s="145"/>
      <c r="M202" s="145"/>
    </row>
    <row r="203" spans="1:20" x14ac:dyDescent="0.25">
      <c r="C203" s="3"/>
      <c r="D203" s="44"/>
      <c r="E203" s="3"/>
      <c r="F203" s="3"/>
      <c r="G203" s="3"/>
      <c r="H203" s="3"/>
      <c r="I203" s="3"/>
      <c r="J203" s="45"/>
      <c r="K203" s="3"/>
      <c r="L203" s="145"/>
      <c r="M203" s="145"/>
    </row>
    <row r="204" spans="1:20" x14ac:dyDescent="0.25">
      <c r="C204" s="3"/>
      <c r="D204" s="44"/>
      <c r="E204" s="3"/>
      <c r="F204" s="3"/>
      <c r="G204" s="3"/>
      <c r="H204" s="3"/>
      <c r="I204" s="3"/>
      <c r="J204" s="45"/>
      <c r="K204" s="3"/>
      <c r="L204" s="145"/>
      <c r="M204" s="145"/>
    </row>
    <row r="205" spans="1:20" x14ac:dyDescent="0.25">
      <c r="C205" s="3"/>
      <c r="D205" s="44"/>
      <c r="E205" s="3"/>
      <c r="F205" s="3"/>
      <c r="G205" s="3"/>
      <c r="H205" s="3"/>
      <c r="I205" s="3"/>
      <c r="J205" s="45"/>
      <c r="K205" s="3"/>
      <c r="L205" s="145"/>
      <c r="M205" s="145"/>
      <c r="N205" s="3"/>
      <c r="O205" s="3"/>
      <c r="P205" s="3"/>
      <c r="Q205" s="3"/>
      <c r="R205" s="3"/>
      <c r="S205" s="3"/>
      <c r="T205" s="3"/>
    </row>
    <row r="206" spans="1:20" s="3" customFormat="1" ht="18.75" x14ac:dyDescent="0.25">
      <c r="A206"/>
      <c r="B206"/>
      <c r="C206" s="122"/>
      <c r="D206" s="123"/>
      <c r="E206" s="124" t="s">
        <v>108</v>
      </c>
      <c r="F206" s="16" t="s">
        <v>104</v>
      </c>
      <c r="G206" s="17" t="s">
        <v>105</v>
      </c>
      <c r="H206" s="17" t="s">
        <v>106</v>
      </c>
      <c r="I206" s="18" t="s">
        <v>107</v>
      </c>
      <c r="J206" s="125"/>
      <c r="K206" s="122"/>
      <c r="L206" s="145"/>
      <c r="M206" s="145"/>
    </row>
    <row r="207" spans="1:20" s="3" customFormat="1" x14ac:dyDescent="0.25">
      <c r="A207"/>
      <c r="B207"/>
      <c r="C207" s="133"/>
      <c r="D207" s="134"/>
      <c r="E207" s="24">
        <f>+E143</f>
        <v>378272.2</v>
      </c>
      <c r="F207" s="25">
        <f t="shared" ref="F207:I207" si="25">+F143</f>
        <v>93098.2</v>
      </c>
      <c r="G207" s="26">
        <f t="shared" si="25"/>
        <v>269899.40000000002</v>
      </c>
      <c r="H207" s="26">
        <f t="shared" si="25"/>
        <v>448525.2</v>
      </c>
      <c r="I207" s="27">
        <f t="shared" si="25"/>
        <v>755699</v>
      </c>
      <c r="J207" s="135"/>
      <c r="K207" s="133"/>
      <c r="L207" s="145"/>
      <c r="M207" s="145"/>
    </row>
    <row r="208" spans="1:20" s="3" customFormat="1" x14ac:dyDescent="0.25">
      <c r="A208"/>
      <c r="B208"/>
      <c r="C208"/>
      <c r="D208" s="137"/>
      <c r="E208" s="24">
        <f t="shared" ref="E208:I208" si="26">+E144</f>
        <v>4080.0000000000005</v>
      </c>
      <c r="F208" s="25">
        <f t="shared" si="26"/>
        <v>3030</v>
      </c>
      <c r="G208" s="26">
        <f t="shared" si="26"/>
        <v>3670</v>
      </c>
      <c r="H208" s="26">
        <f t="shared" si="26"/>
        <v>4370</v>
      </c>
      <c r="I208" s="27">
        <f t="shared" si="26"/>
        <v>4985.0000000000009</v>
      </c>
      <c r="J208" s="135"/>
      <c r="K208" s="133"/>
      <c r="L208" s="145"/>
      <c r="M208" s="94"/>
      <c r="N208"/>
      <c r="O208"/>
      <c r="P208"/>
      <c r="Q208"/>
      <c r="R208"/>
      <c r="S208"/>
      <c r="T208"/>
    </row>
    <row r="209" spans="1:13" ht="19.5" customHeight="1" x14ac:dyDescent="0.25">
      <c r="A209" s="3"/>
      <c r="C209" s="145"/>
      <c r="D209" s="137"/>
      <c r="E209" s="33">
        <f t="shared" ref="E209:I209" si="27">+E145</f>
        <v>92.713774509803912</v>
      </c>
      <c r="F209" s="34">
        <f t="shared" si="27"/>
        <v>30.725478547854784</v>
      </c>
      <c r="G209" s="35">
        <f t="shared" si="27"/>
        <v>73.542070844686648</v>
      </c>
      <c r="H209" s="35">
        <f t="shared" si="27"/>
        <v>102.63734553775744</v>
      </c>
      <c r="I209" s="36">
        <f t="shared" si="27"/>
        <v>151.59458375125374</v>
      </c>
      <c r="J209" s="135"/>
      <c r="K209" s="133"/>
      <c r="L209" s="94"/>
      <c r="M209" s="94"/>
    </row>
    <row r="210" spans="1:13" ht="15.75" thickBot="1" x14ac:dyDescent="0.3">
      <c r="A210" s="3"/>
      <c r="C210" s="145"/>
      <c r="D210" s="148"/>
      <c r="E210" s="1"/>
      <c r="F210" s="1"/>
      <c r="G210" s="1"/>
      <c r="H210" s="1"/>
      <c r="I210" s="1"/>
      <c r="J210" s="149"/>
      <c r="L210" s="94"/>
      <c r="M210" s="145"/>
    </row>
    <row r="211" spans="1:13" x14ac:dyDescent="0.25">
      <c r="C211" s="145"/>
      <c r="L211" s="145"/>
      <c r="M211" s="145"/>
    </row>
  </sheetData>
  <sheetProtection algorithmName="SHA-512" hashValue="cCLnil9SYot78zEdISOkS2M+zC14a+YVLUuuc6Y1bUmNUz7lfWNRVfimgwlWCBIwcq0r2/Xboiq40ger+6ktJA==" saltValue="/E2+kKCU88Iwiu4kvCW55A==" spinCount="100000" sheet="1" objects="1" scenarios="1"/>
  <mergeCells count="24">
    <mergeCell ref="C77:D77"/>
    <mergeCell ref="N158:O158"/>
    <mergeCell ref="I24:M24"/>
    <mergeCell ref="I25:M25"/>
    <mergeCell ref="I26:M26"/>
    <mergeCell ref="I27:M27"/>
    <mergeCell ref="I28:M28"/>
    <mergeCell ref="C78:D78"/>
    <mergeCell ref="C79:D80"/>
    <mergeCell ref="C81:D82"/>
    <mergeCell ref="C83:D83"/>
    <mergeCell ref="N157:O157"/>
    <mergeCell ref="N172:O172"/>
    <mergeCell ref="N159:O159"/>
    <mergeCell ref="N160:O160"/>
    <mergeCell ref="N161:O161"/>
    <mergeCell ref="N162:O162"/>
    <mergeCell ref="N163:O163"/>
    <mergeCell ref="N164:O164"/>
    <mergeCell ref="N167:O167"/>
    <mergeCell ref="N168:O168"/>
    <mergeCell ref="N169:O169"/>
    <mergeCell ref="N170:O170"/>
    <mergeCell ref="N171:O171"/>
  </mergeCells>
  <conditionalFormatting sqref="P158:P162">
    <cfRule type="top10" dxfId="0" priority="1" percent="1" rank="10"/>
  </conditionalFormatting>
  <dataValidations count="5">
    <dataValidation type="list" allowBlank="1" showInputMessage="1" showErrorMessage="1" sqref="G25" xr:uid="{DD31039C-41EF-4805-BB48-19CA678E69E1}">
      <formula1>$P$158:$P$162</formula1>
    </dataValidation>
    <dataValidation type="list" allowBlank="1" showInputMessage="1" showErrorMessage="1" sqref="G26" xr:uid="{4EFA552C-6D28-49F5-AFF5-153990FBFC27}">
      <formula1>$Q$158:$Q$164</formula1>
    </dataValidation>
    <dataValidation type="list" allowBlank="1" showInputMessage="1" showErrorMessage="1" sqref="G27" xr:uid="{D65B78FF-4B5D-438A-B0D8-7BA4330C8C9C}">
      <formula1>$R$158:$R$162</formula1>
    </dataValidation>
    <dataValidation type="list" allowBlank="1" showInputMessage="1" showErrorMessage="1" sqref="G28" xr:uid="{F96E1446-F595-40DB-B896-B94CC2F09DF3}">
      <formula1>$S$158:$S$162</formula1>
    </dataValidation>
    <dataValidation type="list" allowBlank="1" showInputMessage="1" showErrorMessage="1" sqref="G24" xr:uid="{E0DCC63D-CBA9-4C62-943F-71C55F9AD8F1}">
      <formula1>$N$158:$N$164</formula1>
    </dataValidation>
  </dataValidations>
  <pageMargins left="0.70866141732283472" right="0.70866141732283472" top="0.78740157480314965" bottom="0.78740157480314965" header="0.31496062992125984" footer="0.31496062992125984"/>
  <pageSetup paperSize="9" scale="83" fitToHeight="5" orientation="landscape" r:id="rId1"/>
  <rowBreaks count="4" manualBreakCount="4">
    <brk id="19" max="12" man="1"/>
    <brk id="55" max="12" man="1"/>
    <brk id="88" max="12" man="1"/>
    <brk id="117" max="12"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Stundenlohn der Milchbauern</vt:lpstr>
      <vt:lpstr>'Stundenlohn der Milchbauern'!Druckbereich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Hofmann, Guido (LfL)</dc:creator>
  <cp:lastModifiedBy>Hofmann, Guido (LfL)</cp:lastModifiedBy>
  <dcterms:created xsi:type="dcterms:W3CDTF">2022-04-05T09:13:16Z</dcterms:created>
  <dcterms:modified xsi:type="dcterms:W3CDTF">2022-04-07T06:40:12Z</dcterms:modified>
</cp:coreProperties>
</file>