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fL\OrgEinheiten\IBA\AB2\AB 2 Ruhstorf\AB 2d_Direktvermarktung\Bauernhofgastronomie\Kalkulationshilfe Bgast\NEU\"/>
    </mc:Choice>
  </mc:AlternateContent>
  <xr:revisionPtr revIDLastSave="0" documentId="13_ncr:1_{2F02559A-D624-4DE9-A81D-2DADAC71A21C}" xr6:coauthVersionLast="47" xr6:coauthVersionMax="47" xr10:uidLastSave="{00000000-0000-0000-0000-000000000000}"/>
  <bookViews>
    <workbookView xWindow="38280" yWindow="-120" windowWidth="29040" windowHeight="17640" firstSheet="1" activeTab="1" xr2:uid="{00000000-000D-0000-FFFF-FFFF00000000}"/>
  </bookViews>
  <sheets>
    <sheet name="do_bearb" sheetId="4" state="hidden" r:id="rId1"/>
    <sheet name="Muster" sheetId="5" r:id="rId2"/>
    <sheet name="Eingabe&amp;Ergebnis" sheetId="6" r:id="rId3"/>
    <sheet name="Ergebnis_Kurzfassung&amp;Grafik" sheetId="7" r:id="rId4"/>
    <sheet name="datenfürgrafik" sheetId="3" state="hidden" r:id="rId5"/>
    <sheet name="orig" sheetId="1" state="hidden" r:id="rId6"/>
  </sheets>
  <definedNames>
    <definedName name="_xlnm.Print_Area" localSheetId="0">do_bearb!$A$1:$K$63</definedName>
    <definedName name="_xlnm.Print_Area" localSheetId="2">'Eingabe&amp;Ergebnis'!$A$1:$K$65</definedName>
    <definedName name="_xlnm.Print_Area" localSheetId="3">'Ergebnis_Kurzfassung&amp;Grafik'!$A$1:$K$91</definedName>
    <definedName name="_xlnm.Print_Area" localSheetId="1">Muster!$A$1:$N$65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6" l="1"/>
  <c r="C45" i="5"/>
  <c r="C9" i="6"/>
  <c r="A25" i="6"/>
  <c r="A25" i="5"/>
  <c r="E6" i="6" l="1"/>
  <c r="N11" i="5" l="1"/>
  <c r="E6" i="5" s="1"/>
  <c r="B3" i="7" l="1"/>
  <c r="B11" i="3" l="1"/>
  <c r="B10" i="3"/>
  <c r="B9" i="3"/>
  <c r="B8" i="3"/>
  <c r="B7" i="3"/>
  <c r="B6" i="3"/>
  <c r="B5" i="3"/>
  <c r="B4" i="3"/>
  <c r="B3" i="3"/>
  <c r="B12" i="3"/>
  <c r="B2" i="3"/>
  <c r="C12" i="7"/>
  <c r="D8" i="7"/>
  <c r="H58" i="6"/>
  <c r="H36" i="7" s="1"/>
  <c r="J47" i="6"/>
  <c r="J26" i="7" s="1"/>
  <c r="H46" i="6"/>
  <c r="H43" i="6"/>
  <c r="B43" i="6"/>
  <c r="H40" i="6"/>
  <c r="D29" i="6"/>
  <c r="C13" i="7" s="1"/>
  <c r="A26" i="6"/>
  <c r="J26" i="6" s="1"/>
  <c r="J25" i="6"/>
  <c r="D20" i="6"/>
  <c r="D9" i="7" s="1"/>
  <c r="J16" i="6"/>
  <c r="J15" i="6"/>
  <c r="J11" i="6"/>
  <c r="J10" i="6"/>
  <c r="J45" i="6" s="1"/>
  <c r="J9" i="6"/>
  <c r="B46" i="6" s="1"/>
  <c r="J8" i="6"/>
  <c r="J6" i="6"/>
  <c r="J27" i="6" l="1"/>
  <c r="J17" i="6"/>
  <c r="B40" i="6"/>
  <c r="J42" i="6" s="1"/>
  <c r="J25" i="7" s="1"/>
  <c r="J12" i="6"/>
  <c r="J5" i="7" s="1"/>
  <c r="D2" i="3" s="1"/>
  <c r="J43" i="6"/>
  <c r="J44" i="6"/>
  <c r="J46" i="6"/>
  <c r="J47" i="5"/>
  <c r="H46" i="5"/>
  <c r="H43" i="5"/>
  <c r="B43" i="5"/>
  <c r="H40" i="5"/>
  <c r="D29" i="5"/>
  <c r="J26" i="5"/>
  <c r="J25" i="5"/>
  <c r="D20" i="5"/>
  <c r="J16" i="5"/>
  <c r="J15" i="5"/>
  <c r="J11" i="5"/>
  <c r="J10" i="5"/>
  <c r="J45" i="5" s="1"/>
  <c r="C9" i="5"/>
  <c r="J9" i="5" s="1"/>
  <c r="B46" i="5" s="1"/>
  <c r="J8" i="5"/>
  <c r="J6" i="5"/>
  <c r="B40" i="5" l="1"/>
  <c r="J42" i="5" s="1"/>
  <c r="J17" i="5"/>
  <c r="J20" i="5" s="1"/>
  <c r="J21" i="5" s="1"/>
  <c r="J52" i="5" s="1"/>
  <c r="J27" i="5"/>
  <c r="J28" i="5" s="1"/>
  <c r="J29" i="6"/>
  <c r="G33" i="6" s="1"/>
  <c r="J11" i="7"/>
  <c r="J20" i="6"/>
  <c r="J21" i="6" s="1"/>
  <c r="J52" i="6" s="1"/>
  <c r="J30" i="7" s="1"/>
  <c r="D8" i="3" s="1"/>
  <c r="J7" i="7"/>
  <c r="J40" i="6"/>
  <c r="J23" i="7" s="1"/>
  <c r="J28" i="6"/>
  <c r="J32" i="6" s="1"/>
  <c r="J16" i="7" s="1"/>
  <c r="G34" i="6"/>
  <c r="J34" i="6"/>
  <c r="J18" i="7" s="1"/>
  <c r="J19" i="6"/>
  <c r="H56" i="6" s="1"/>
  <c r="H34" i="7" s="1"/>
  <c r="J41" i="6"/>
  <c r="J12" i="5"/>
  <c r="J43" i="5"/>
  <c r="J44" i="5"/>
  <c r="J46" i="5"/>
  <c r="A26" i="4"/>
  <c r="A25" i="4"/>
  <c r="H58" i="4"/>
  <c r="J47" i="4"/>
  <c r="B43" i="4"/>
  <c r="H46" i="4"/>
  <c r="H43" i="4"/>
  <c r="H40" i="4"/>
  <c r="D29" i="4"/>
  <c r="D20" i="4"/>
  <c r="J11" i="4"/>
  <c r="C9" i="4"/>
  <c r="J9" i="4" s="1"/>
  <c r="B46" i="4" s="1"/>
  <c r="J8" i="4"/>
  <c r="J10" i="4"/>
  <c r="J43" i="4" s="1"/>
  <c r="J6" i="4"/>
  <c r="J40" i="5" l="1"/>
  <c r="J41" i="5"/>
  <c r="J19" i="5"/>
  <c r="H56" i="5" s="1"/>
  <c r="J34" i="5"/>
  <c r="J29" i="5"/>
  <c r="J33" i="5" s="1"/>
  <c r="G34" i="5"/>
  <c r="J33" i="6"/>
  <c r="J17" i="7" s="1"/>
  <c r="D19" i="3"/>
  <c r="F19" i="3" s="1"/>
  <c r="G19" i="3" s="1"/>
  <c r="J8" i="7"/>
  <c r="D20" i="3" s="1"/>
  <c r="F20" i="3" s="1"/>
  <c r="G20" i="3" s="1"/>
  <c r="J9" i="7"/>
  <c r="D3" i="3"/>
  <c r="J12" i="7"/>
  <c r="J13" i="7"/>
  <c r="J48" i="6"/>
  <c r="J22" i="7" s="1"/>
  <c r="J24" i="7"/>
  <c r="G32" i="6"/>
  <c r="J22" i="6"/>
  <c r="J58" i="6" s="1"/>
  <c r="J36" i="7" s="1"/>
  <c r="D10" i="3" s="1"/>
  <c r="J32" i="5"/>
  <c r="G32" i="5"/>
  <c r="B40" i="4"/>
  <c r="J42" i="4" s="1"/>
  <c r="J46" i="4"/>
  <c r="J44" i="4"/>
  <c r="J45" i="4"/>
  <c r="J12" i="4"/>
  <c r="J33" i="1"/>
  <c r="J32" i="1"/>
  <c r="J36" i="1" l="1"/>
  <c r="J48" i="5"/>
  <c r="E67" i="1"/>
  <c r="J38" i="1"/>
  <c r="J39" i="1"/>
  <c r="E65" i="1"/>
  <c r="G45" i="1"/>
  <c r="J45" i="1"/>
  <c r="J22" i="5"/>
  <c r="J58" i="5" s="1"/>
  <c r="G33" i="5"/>
  <c r="J35" i="6"/>
  <c r="J15" i="7" s="1"/>
  <c r="D6" i="3"/>
  <c r="C26" i="7"/>
  <c r="C25" i="7"/>
  <c r="C23" i="7"/>
  <c r="C24" i="7"/>
  <c r="J35" i="5"/>
  <c r="J37" i="5" s="1"/>
  <c r="J40" i="4"/>
  <c r="J41" i="4"/>
  <c r="C10" i="1"/>
  <c r="J9" i="1"/>
  <c r="J50" i="5" l="1"/>
  <c r="J54" i="5" s="1"/>
  <c r="J60" i="5" s="1"/>
  <c r="J44" i="1"/>
  <c r="G44" i="1"/>
  <c r="J43" i="1"/>
  <c r="J47" i="1" s="1"/>
  <c r="G43" i="1"/>
  <c r="J37" i="6"/>
  <c r="J20" i="7" s="1"/>
  <c r="D5" i="3" s="1"/>
  <c r="D4" i="3"/>
  <c r="C17" i="7"/>
  <c r="C18" i="7"/>
  <c r="C16" i="7"/>
  <c r="J48" i="4"/>
  <c r="A19" i="1"/>
  <c r="J19" i="1" s="1"/>
  <c r="A18" i="1"/>
  <c r="J18" i="1" s="1"/>
  <c r="J56" i="1"/>
  <c r="K56" i="1" s="1"/>
  <c r="J55" i="1"/>
  <c r="J54" i="1"/>
  <c r="J56" i="5" l="1"/>
  <c r="G65" i="1"/>
  <c r="G67" i="1"/>
  <c r="J50" i="6"/>
  <c r="J21" i="1"/>
  <c r="J25" i="1" s="1"/>
  <c r="H69" i="1" s="1"/>
  <c r="J10" i="1"/>
  <c r="J58" i="1" s="1"/>
  <c r="J8" i="1"/>
  <c r="J6" i="1"/>
  <c r="H51" i="1" s="1"/>
  <c r="J28" i="7" l="1"/>
  <c r="D7" i="3" s="1"/>
  <c r="J54" i="6"/>
  <c r="J24" i="1"/>
  <c r="J27" i="1" s="1"/>
  <c r="J57" i="1" s="1"/>
  <c r="K57" i="1" s="1"/>
  <c r="J13" i="1"/>
  <c r="J51" i="1"/>
  <c r="J53" i="1"/>
  <c r="K53" i="1" s="1"/>
  <c r="J52" i="1"/>
  <c r="K52" i="1" s="1"/>
  <c r="K59" i="1" l="1"/>
  <c r="J32" i="7"/>
  <c r="J56" i="6"/>
  <c r="J60" i="6"/>
  <c r="J38" i="7" s="1"/>
  <c r="D11" i="3" s="1"/>
  <c r="J61" i="1"/>
  <c r="I67" i="1" s="1"/>
  <c r="J34" i="7" l="1"/>
  <c r="D9" i="3"/>
  <c r="J65" i="1"/>
  <c r="J67" i="1" l="1"/>
  <c r="J69" i="1" s="1"/>
  <c r="F69" i="1" l="1"/>
  <c r="J15" i="4"/>
  <c r="J25" i="4"/>
  <c r="J26" i="4"/>
  <c r="J27" i="4" s="1"/>
  <c r="J16" i="4"/>
  <c r="J17" i="4"/>
  <c r="J19" i="4" s="1"/>
  <c r="J20" i="4" l="1"/>
  <c r="J21" i="4" s="1"/>
  <c r="J52" i="4" s="1"/>
  <c r="G34" i="4"/>
  <c r="J29" i="4"/>
  <c r="J28" i="4"/>
  <c r="J34" i="4"/>
  <c r="H56" i="4"/>
  <c r="J22" i="4"/>
  <c r="J58" i="4" s="1"/>
  <c r="J33" i="4" l="1"/>
  <c r="G33" i="4"/>
  <c r="J32" i="4"/>
  <c r="G32" i="4"/>
  <c r="J35" i="4" l="1"/>
  <c r="J37" i="4" s="1"/>
  <c r="J50" i="4" s="1"/>
  <c r="J54" i="4" s="1"/>
  <c r="J60" i="4" l="1"/>
  <c r="J56" i="4"/>
</calcChain>
</file>

<file path=xl/sharedStrings.xml><?xml version="1.0" encoding="utf-8"?>
<sst xmlns="http://schemas.openxmlformats.org/spreadsheetml/2006/main" count="610" uniqueCount="178">
  <si>
    <t>Wirtschaftlichkeitsberechnung Bauernhofgastronomie</t>
  </si>
  <si>
    <t>Marktleistung</t>
  </si>
  <si>
    <t>Öffnungstage</t>
  </si>
  <si>
    <t>Gäste/Tag</t>
  </si>
  <si>
    <t>Euro/Gast</t>
  </si>
  <si>
    <t>Sonderveranstaltungen</t>
  </si>
  <si>
    <t>Gäste</t>
  </si>
  <si>
    <t>Gesamtertrag</t>
  </si>
  <si>
    <t>davon</t>
  </si>
  <si>
    <t>Getränke</t>
  </si>
  <si>
    <t>Speisen</t>
  </si>
  <si>
    <t>Variable Kosten</t>
  </si>
  <si>
    <t>sonstige variable Kosten</t>
  </si>
  <si>
    <t>vom Getränkeertrag</t>
  </si>
  <si>
    <t>vom Speisenertrag</t>
  </si>
  <si>
    <t>vom Gesamtertrag</t>
  </si>
  <si>
    <t>Summe variable Kosten</t>
  </si>
  <si>
    <t>Feste Kosten</t>
  </si>
  <si>
    <t>Baumaßnahmen</t>
  </si>
  <si>
    <t>Investitionen</t>
  </si>
  <si>
    <t>Aus- und Umbau</t>
  </si>
  <si>
    <t>m3/Gast</t>
  </si>
  <si>
    <t>€/m3</t>
  </si>
  <si>
    <t>m2</t>
  </si>
  <si>
    <t>Küche/Einrichtung geschätzt</t>
  </si>
  <si>
    <t>€/Platz</t>
  </si>
  <si>
    <t>Sonstige Ausstattung (Geschirr etc.)</t>
  </si>
  <si>
    <t>Anzahl Sitzplätze innen und außen</t>
  </si>
  <si>
    <t>Investitionskosten gesamt</t>
  </si>
  <si>
    <t>€/m2</t>
  </si>
  <si>
    <t>Abschreibung (Innen- und Außenbereich)</t>
  </si>
  <si>
    <t>Unterhalt</t>
  </si>
  <si>
    <t>Verzinsung</t>
  </si>
  <si>
    <t xml:space="preserve">Abschreibung </t>
  </si>
  <si>
    <t>Einrichtung</t>
  </si>
  <si>
    <t>Arbeitszeitaufwand</t>
  </si>
  <si>
    <t xml:space="preserve">pro Öffnungsstunde </t>
  </si>
  <si>
    <t>Stunden</t>
  </si>
  <si>
    <t>Stunden Arbeitszeitbedarf</t>
  </si>
  <si>
    <t>Öffnungsstunden/Tag</t>
  </si>
  <si>
    <t xml:space="preserve">Öffnungstage </t>
  </si>
  <si>
    <t>Gesamtarbeitszeitbedarf/Jahr</t>
  </si>
  <si>
    <t>Fremdarbeitskräfte</t>
  </si>
  <si>
    <t>Nicht entlohnte Arbeitskraft Unternehmer</t>
  </si>
  <si>
    <t>Kosten Fremdarbeitskräfte</t>
  </si>
  <si>
    <t>pro Stunde</t>
  </si>
  <si>
    <t>pro Jahr</t>
  </si>
  <si>
    <t>Personalaufwand</t>
  </si>
  <si>
    <t>Erhaltungsaufwand</t>
  </si>
  <si>
    <t>von sonstige Ausstattung</t>
  </si>
  <si>
    <t>Sonstige fixe Kosten</t>
  </si>
  <si>
    <t>(z.B. Versicherungen, Beiträge, Werbung)</t>
  </si>
  <si>
    <t>Deckungsbeitrag = Gesamtertrag minus variable Kosten</t>
  </si>
  <si>
    <t>minus</t>
  </si>
  <si>
    <t>Arbeitsertrag = Gesamtertrag minus variable Kosten minus feste Kosten</t>
  </si>
  <si>
    <t xml:space="preserve">minus </t>
  </si>
  <si>
    <t>Unternehmerentlohnung = Arbeitsertrag geteilt durch nicht entlohnte Arbeitszeit</t>
  </si>
  <si>
    <t>€/Stunde</t>
  </si>
  <si>
    <t>geteilt durch</t>
  </si>
  <si>
    <t>Summe festen Kosten</t>
  </si>
  <si>
    <t>€</t>
  </si>
  <si>
    <t>Sitzplätze innen</t>
  </si>
  <si>
    <t>Sitzplätze außen</t>
  </si>
  <si>
    <t xml:space="preserve">Außenbereich </t>
  </si>
  <si>
    <t>Arbeitszeitbedarf/Jahr</t>
  </si>
  <si>
    <t xml:space="preserve">    </t>
  </si>
  <si>
    <t>Euro pro Jahr</t>
  </si>
  <si>
    <t>gelb hinterlegte Felder müssen ausgefüllt werden</t>
  </si>
  <si>
    <t>Erstellt: Mechthild Schmidhuber, AELF Deggendorf, Stand: 12.12.2019</t>
  </si>
  <si>
    <t>Betrieb</t>
  </si>
  <si>
    <t>Investitionskosten</t>
  </si>
  <si>
    <t>1) Investitionen</t>
  </si>
  <si>
    <t>3) Marktleistung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</si>
  <si>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/Gast</t>
    </r>
  </si>
  <si>
    <r>
      <t>m</t>
    </r>
    <r>
      <rPr>
        <vertAlign val="superscript"/>
        <sz val="10"/>
        <color theme="1"/>
        <rFont val="Calibri"/>
        <family val="2"/>
        <scheme val="minor"/>
      </rPr>
      <t>2</t>
    </r>
  </si>
  <si>
    <t>Stunden Arbeitszeitbedarf pro Öffnungsstunde</t>
  </si>
  <si>
    <t>Öffnungstage/Jahr</t>
  </si>
  <si>
    <t>Sonderveranstaltungen/Jahr</t>
  </si>
  <si>
    <t>á</t>
  </si>
  <si>
    <t>Sitzplätze gesamt</t>
  </si>
  <si>
    <t xml:space="preserve">Sonstige Investitionen </t>
  </si>
  <si>
    <t>Eingabefeld</t>
  </si>
  <si>
    <r>
      <t>€/m</t>
    </r>
    <r>
      <rPr>
        <vertAlign val="superscript"/>
        <sz val="10"/>
        <color theme="1"/>
        <rFont val="Calibri"/>
        <family val="2"/>
        <scheme val="minor"/>
      </rPr>
      <t>3</t>
    </r>
  </si>
  <si>
    <r>
      <t>€/m</t>
    </r>
    <r>
      <rPr>
        <vertAlign val="superscript"/>
        <sz val="10"/>
        <color theme="1"/>
        <rFont val="Calibri"/>
        <family val="2"/>
        <scheme val="minor"/>
      </rPr>
      <t>2</t>
    </r>
  </si>
  <si>
    <t>Arbeitszeitbedarf</t>
  </si>
  <si>
    <t>h/Jahr</t>
  </si>
  <si>
    <t>Gesamtarbeitszeitbedarf</t>
  </si>
  <si>
    <t>davon geleistet von Angestellten/Fremd-AK</t>
  </si>
  <si>
    <t>%</t>
  </si>
  <si>
    <t>€/Jahr</t>
  </si>
  <si>
    <t>davon geleistet von Familien-AK nichtentlohnten AK</t>
  </si>
  <si>
    <t>€/pro Stunde</t>
  </si>
  <si>
    <t>Lohnkosten Angestellte/Fremdarbeitskräfte</t>
  </si>
  <si>
    <t>Einnahmen/Marktleistung gesamt</t>
  </si>
  <si>
    <t>Umsatzanteil</t>
  </si>
  <si>
    <t>€ Umsatz/Gast</t>
  </si>
  <si>
    <t>€ Umsatz Gast</t>
  </si>
  <si>
    <t>Gäste/Veranstaltung</t>
  </si>
  <si>
    <t>automatisch übernommen/berechnet</t>
  </si>
  <si>
    <t>4) Variable Kosten (pauschale Ansätze)</t>
  </si>
  <si>
    <t>% vom Getränkeumsatz</t>
  </si>
  <si>
    <t>% vom Speisenumsatz</t>
  </si>
  <si>
    <t>% vom Gesamtumsatz</t>
  </si>
  <si>
    <t>Zinsansatz</t>
  </si>
  <si>
    <t xml:space="preserve">Jahre Nutzungsdauer </t>
  </si>
  <si>
    <t>2) Arbeitszeitaufwand/Personalaufwand</t>
  </si>
  <si>
    <t>Sonstige Ausstattung</t>
  </si>
  <si>
    <t>Deckungsbeitrag vor Festkosten (Marktleistung bzw. Einnahmen abzgl. variable Kosten) und Lohnkosten</t>
  </si>
  <si>
    <r>
      <t>5) Feste Kosten</t>
    </r>
    <r>
      <rPr>
        <sz val="10"/>
        <color theme="1"/>
        <rFont val="Calibri"/>
        <family val="2"/>
        <scheme val="minor"/>
      </rPr>
      <t xml:space="preserve"> [vgl. 1) Investitionen]</t>
    </r>
  </si>
  <si>
    <r>
      <t xml:space="preserve">6) Lohnkosten </t>
    </r>
    <r>
      <rPr>
        <sz val="10"/>
        <color theme="1"/>
        <rFont val="Calibri"/>
        <family val="2"/>
        <scheme val="minor"/>
      </rPr>
      <t>[vgl. 2) Arbeitszeitaufwand]</t>
    </r>
  </si>
  <si>
    <t>Sonstige feste Kosten</t>
  </si>
  <si>
    <t>Summe feste Kosten</t>
  </si>
  <si>
    <t>Gewinnbeitrag nach Festkosten vor Lohnkosten</t>
  </si>
  <si>
    <t>Gewinnbeitrag nach Festkosten und Lohnkosten ("Arbeitsertrag")</t>
  </si>
  <si>
    <t>Lohnansatz Familien-AK</t>
  </si>
  <si>
    <t>7) Eigener Lohnansatz [vgl. 2) Arbeitszeitaufwand]</t>
  </si>
  <si>
    <t>Arbeitsertrag je Familien-Arbeitsstunde</t>
  </si>
  <si>
    <t>Fam.-AKh/Jahr</t>
  </si>
  <si>
    <t>Fremd-AKh/Jahr</t>
  </si>
  <si>
    <t>bei</t>
  </si>
  <si>
    <t>Akh</t>
  </si>
  <si>
    <t>€/Fam.-Akh</t>
  </si>
  <si>
    <t>Unternehmergewinn nach Abdeckung aller Kosten und Lohnansätze</t>
  </si>
  <si>
    <t>Erstellt: Mechthild Schmidhuber, AELF Deggendorf, Stand: 12.12.2019; bearbeitet: Gerhard Dorfner 1'2020 LfL-Agrarökonomie</t>
  </si>
  <si>
    <r>
      <t xml:space="preserve">Wirtschaftlichkeitsberechnung Bauernhofgastronomie </t>
    </r>
    <r>
      <rPr>
        <sz val="14"/>
        <color theme="1"/>
        <rFont val="Calibri"/>
        <family val="2"/>
        <scheme val="minor"/>
      </rPr>
      <t>*</t>
    </r>
  </si>
  <si>
    <t>* wichtig: keine Berücksichtigung steuerlicher Einflussfaktoren (MwSt., EkSt etc.)</t>
  </si>
  <si>
    <t>Zinsansatz **</t>
  </si>
  <si>
    <t>** Zinsansatz wird auf den halben Investitionswert angewendet.</t>
  </si>
  <si>
    <r>
      <t xml:space="preserve">6) Lohnkosten </t>
    </r>
    <r>
      <rPr>
        <sz val="18"/>
        <color theme="1"/>
        <rFont val="Calibri"/>
        <family val="2"/>
        <scheme val="minor"/>
      </rPr>
      <t>[vgl. 2) Arbeitszeitaufwand]</t>
    </r>
  </si>
  <si>
    <r>
      <t xml:space="preserve">7) Eigener Lohnansatz </t>
    </r>
    <r>
      <rPr>
        <sz val="14"/>
        <color theme="1"/>
        <rFont val="Calibri"/>
        <family val="2"/>
        <scheme val="minor"/>
      </rPr>
      <t>[vgl. 2) Arbeitszeitaufwand]</t>
    </r>
  </si>
  <si>
    <r>
      <t xml:space="preserve">Unternehmergewinn </t>
    </r>
    <r>
      <rPr>
        <sz val="14"/>
        <color theme="1"/>
        <rFont val="Calibri"/>
        <family val="2"/>
        <scheme val="minor"/>
      </rPr>
      <t>nach Abdeckung aller Kosten und Lohnansätze</t>
    </r>
  </si>
  <si>
    <r>
      <t xml:space="preserve">Deckungsbeitrag vor Festkosten </t>
    </r>
    <r>
      <rPr>
        <sz val="14"/>
        <color theme="1"/>
        <rFont val="Calibri"/>
        <family val="2"/>
        <scheme val="minor"/>
      </rPr>
      <t>(Marktleistung bzw. Einnahmen abzgl. variable Kosten) und Lohnkosten</t>
    </r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</si>
  <si>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</si>
  <si>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davon Familien-Akh/nichtentlohnte Akh</t>
  </si>
  <si>
    <r>
      <t xml:space="preserve">Wirtschaftlichkeitsberechnung Bauernhofgastronomie </t>
    </r>
    <r>
      <rPr>
        <sz val="20"/>
        <color theme="1"/>
        <rFont val="Calibri"/>
        <family val="2"/>
        <scheme val="minor"/>
      </rPr>
      <t>*</t>
    </r>
  </si>
  <si>
    <t>% vom Getränkeumsatz:</t>
  </si>
  <si>
    <t>% vom Speisenumsatz:</t>
  </si>
  <si>
    <t>% vom Gesamtumsatz:</t>
  </si>
  <si>
    <r>
      <t xml:space="preserve">Einnahmen/Leistung </t>
    </r>
    <r>
      <rPr>
        <b/>
        <sz val="14"/>
        <color theme="1"/>
        <rFont val="Calibri"/>
        <family val="2"/>
        <scheme val="minor"/>
      </rPr>
      <t>gesamt</t>
    </r>
  </si>
  <si>
    <t>Variable Kosten gesamt</t>
  </si>
  <si>
    <t>Feste Kosten gesamt</t>
  </si>
  <si>
    <t>davon Angestellte/Fremd-Akh</t>
  </si>
  <si>
    <r>
      <t>5) Feste Kosten</t>
    </r>
    <r>
      <rPr>
        <sz val="18"/>
        <color theme="1"/>
        <rFont val="Calibri"/>
        <family val="2"/>
        <scheme val="minor"/>
      </rPr>
      <t xml:space="preserve"> [vgl. 1) Investitionen]</t>
    </r>
  </si>
  <si>
    <t>So. Ausstattung</t>
  </si>
  <si>
    <t>Betrieb/Variante</t>
  </si>
  <si>
    <t>Muster Herbert Neubau 50 Plätze</t>
  </si>
  <si>
    <t>davon Getränke</t>
  </si>
  <si>
    <t>davon Speisen</t>
  </si>
  <si>
    <t>davon sonstige variable Kosten</t>
  </si>
  <si>
    <t>davon Abschreibung</t>
  </si>
  <si>
    <t>davon Unterhalt</t>
  </si>
  <si>
    <t>davon Zinsansatz</t>
  </si>
  <si>
    <t>davon sonstige feste Kosten</t>
  </si>
  <si>
    <t xml:space="preserve">% </t>
  </si>
  <si>
    <t>Fam.-Akh</t>
  </si>
  <si>
    <r>
      <t xml:space="preserve">Wirtschaftlichkeitsberechnung Bauernhofgastronomie </t>
    </r>
    <r>
      <rPr>
        <sz val="20"/>
        <color theme="1"/>
        <rFont val="Calibri"/>
        <family val="2"/>
        <scheme val="minor"/>
      </rPr>
      <t>* - Übersicht über Kennzahlen</t>
    </r>
  </si>
  <si>
    <t>Betrieb/Variante:</t>
  </si>
  <si>
    <t>Einnahmen/Leistung</t>
  </si>
  <si>
    <t>Deckungsbeitrag</t>
  </si>
  <si>
    <t>Gewinnbeitrag vor Lohnkosten</t>
  </si>
  <si>
    <t>Lohnkosten</t>
  </si>
  <si>
    <t>Gewinnbeitrag nach Lohnkosten</t>
  </si>
  <si>
    <t>eigener Lohnansatz</t>
  </si>
  <si>
    <t>Unternehmergewinn nach Lohnansatz</t>
  </si>
  <si>
    <t>Arbeitszeitbedarf Familien-Akh</t>
  </si>
  <si>
    <t xml:space="preserve">  </t>
  </si>
  <si>
    <t>Arbeitszeitbedarf gesamt</t>
  </si>
  <si>
    <t>Name</t>
  </si>
  <si>
    <t>Raum</t>
  </si>
  <si>
    <t>Gastraum</t>
  </si>
  <si>
    <r>
      <t>Platbedarf/Gast [m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/Gast]</t>
    </r>
  </si>
  <si>
    <t xml:space="preserve">Küche </t>
  </si>
  <si>
    <t>Vorratsraum</t>
  </si>
  <si>
    <t>Personalraum</t>
  </si>
  <si>
    <t xml:space="preserve">Gesamt </t>
  </si>
  <si>
    <t>Richtgrößen für den Platzbedarf pro Gast</t>
  </si>
  <si>
    <t>davon Familien-Akh/noch zu entlohnende Akh</t>
  </si>
  <si>
    <t>Erstellt: Mechthild Schmidhuber, AELF Deggendorf, Stand: 13.12.2021; bearbeitet: Dr. Sophia Goßner, LfL-Agrarökonomie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</si>
</sst>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#,##0\ &quot;€&quot;;\-#,##0\ &quot;€&quot;"/>
    <numFmt numFmtId="164" formatCode="_-* #,##0.00\ _€_-;\-* #,##0.00\ _€_-;_-* &quot;-&quot;??\ _€_-;_-@_-"/>
    <numFmt numFmtId="165" formatCode="_-* #,##0.00\ [$€-407]_-;\-* #,##0.00\ [$€-407]_-;_-* &quot;-&quot;??\ [$€-407]_-;_-@_-"/>
    <numFmt numFmtId="166" formatCode="_-* #,##0\ &quot;€&quot;_-;\-* #,##0\ &quot;€&quot;_-;_-* &quot;-&quot;??\ &quot;€&quot;_-;_-@_-"/>
    <numFmt numFmtId="167" formatCode="#,##0\ &quot;€&quot;"/>
    <numFmt numFmtId="168" formatCode="_-* #,##0\ [$€-407]_-;\-* #,##0\ [$€-407]_-;_-* &quot;-&quot;??\ [$€-407]_-;_-@_-"/>
    <numFmt numFmtId="169" formatCode="#,##0.00\ &quot;€&quot;"/>
    <numFmt numFmtId="170" formatCode="#,##0_ ;\-#,##0\ "/>
    <numFmt numFmtId="171" formatCode="0.0"/>
  </numFmts>
  <fonts count="4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DFA34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6">
    <xf numFmtId="0" fontId="0" fillId="0" borderId="0" xfId="0"/>
    <xf numFmtId="0" fontId="3" fillId="0" borderId="0" xfId="0" applyFont="1"/>
    <xf numFmtId="165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12" fontId="0" fillId="0" borderId="0" xfId="0" applyNumberFormat="1"/>
    <xf numFmtId="0" fontId="0" fillId="0" borderId="0" xfId="0" applyAlignment="1">
      <alignment horizontal="center"/>
    </xf>
    <xf numFmtId="9" fontId="0" fillId="0" borderId="0" xfId="2" applyFont="1"/>
    <xf numFmtId="167" fontId="0" fillId="0" borderId="0" xfId="2" applyNumberFormat="1" applyFont="1"/>
    <xf numFmtId="168" fontId="0" fillId="0" borderId="0" xfId="0" applyNumberFormat="1"/>
    <xf numFmtId="167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/>
    <xf numFmtId="0" fontId="3" fillId="2" borderId="0" xfId="0" applyFont="1" applyFill="1" applyAlignment="1">
      <alignment horizontal="center"/>
    </xf>
    <xf numFmtId="9" fontId="0" fillId="0" borderId="0" xfId="2" applyNumberFormat="1" applyFont="1"/>
    <xf numFmtId="168" fontId="0" fillId="0" borderId="0" xfId="2" applyNumberFormat="1" applyFont="1"/>
    <xf numFmtId="168" fontId="0" fillId="0" borderId="0" xfId="0" applyNumberFormat="1" applyAlignment="1">
      <alignment horizontal="left" indent="1"/>
    </xf>
    <xf numFmtId="0" fontId="3" fillId="0" borderId="0" xfId="0" applyFont="1" applyAlignment="1">
      <alignment horizontal="left"/>
    </xf>
    <xf numFmtId="0" fontId="0" fillId="0" borderId="0" xfId="0" applyFill="1"/>
    <xf numFmtId="9" fontId="0" fillId="0" borderId="0" xfId="2" applyFont="1" applyFill="1"/>
    <xf numFmtId="169" fontId="0" fillId="0" borderId="0" xfId="2" applyNumberFormat="1" applyFont="1" applyFill="1"/>
    <xf numFmtId="165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49" fontId="0" fillId="0" borderId="0" xfId="0" applyNumberFormat="1"/>
    <xf numFmtId="0" fontId="3" fillId="2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0" xfId="0" applyFont="1" applyFill="1"/>
    <xf numFmtId="0" fontId="0" fillId="4" borderId="0" xfId="0" applyFill="1"/>
    <xf numFmtId="9" fontId="3" fillId="2" borderId="0" xfId="2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5" fillId="5" borderId="0" xfId="0" applyFont="1" applyFill="1"/>
    <xf numFmtId="0" fontId="0" fillId="5" borderId="0" xfId="0" applyFill="1"/>
    <xf numFmtId="0" fontId="0" fillId="5" borderId="0" xfId="0" applyFont="1" applyFill="1"/>
    <xf numFmtId="0" fontId="3" fillId="5" borderId="0" xfId="0" applyFont="1" applyFill="1"/>
    <xf numFmtId="165" fontId="0" fillId="5" borderId="0" xfId="0" applyNumberFormat="1" applyFill="1"/>
    <xf numFmtId="0" fontId="0" fillId="5" borderId="0" xfId="0" applyNumberFormat="1" applyFill="1"/>
    <xf numFmtId="0" fontId="5" fillId="6" borderId="0" xfId="0" applyFont="1" applyFill="1"/>
    <xf numFmtId="0" fontId="0" fillId="6" borderId="0" xfId="0" applyFill="1"/>
    <xf numFmtId="0" fontId="0" fillId="6" borderId="0" xfId="0" applyFont="1" applyFill="1"/>
    <xf numFmtId="0" fontId="3" fillId="6" borderId="0" xfId="0" applyFont="1" applyFill="1"/>
    <xf numFmtId="165" fontId="3" fillId="6" borderId="0" xfId="0" applyNumberFormat="1" applyFont="1" applyFill="1"/>
    <xf numFmtId="0" fontId="5" fillId="7" borderId="0" xfId="0" applyFont="1" applyFill="1"/>
    <xf numFmtId="0" fontId="0" fillId="7" borderId="0" xfId="0" applyFill="1"/>
    <xf numFmtId="0" fontId="5" fillId="8" borderId="0" xfId="0" applyFont="1" applyFill="1"/>
    <xf numFmtId="0" fontId="0" fillId="8" borderId="0" xfId="0" applyFill="1"/>
    <xf numFmtId="0" fontId="5" fillId="9" borderId="0" xfId="0" applyFont="1" applyFill="1"/>
    <xf numFmtId="0" fontId="0" fillId="9" borderId="0" xfId="0" applyFill="1"/>
    <xf numFmtId="167" fontId="0" fillId="0" borderId="0" xfId="0" applyNumberFormat="1" applyAlignment="1">
      <alignment horizontal="center"/>
    </xf>
    <xf numFmtId="168" fontId="0" fillId="2" borderId="0" xfId="0" applyNumberFormat="1" applyFill="1"/>
    <xf numFmtId="168" fontId="3" fillId="0" borderId="1" xfId="0" applyNumberFormat="1" applyFont="1" applyBorder="1"/>
    <xf numFmtId="168" fontId="0" fillId="0" borderId="0" xfId="0" applyNumberFormat="1" applyAlignment="1">
      <alignment horizontal="center"/>
    </xf>
    <xf numFmtId="0" fontId="0" fillId="2" borderId="0" xfId="0" applyFill="1"/>
    <xf numFmtId="0" fontId="8" fillId="0" borderId="0" xfId="0" applyFont="1"/>
    <xf numFmtId="0" fontId="8" fillId="2" borderId="0" xfId="0" applyFont="1" applyFill="1"/>
    <xf numFmtId="0" fontId="8" fillId="6" borderId="0" xfId="0" applyFont="1" applyFill="1"/>
    <xf numFmtId="0" fontId="10" fillId="0" borderId="0" xfId="0" applyFont="1"/>
    <xf numFmtId="0" fontId="8" fillId="0" borderId="0" xfId="0" applyFont="1" applyFill="1"/>
    <xf numFmtId="0" fontId="8" fillId="6" borderId="4" xfId="0" applyFont="1" applyFill="1" applyBorder="1"/>
    <xf numFmtId="0" fontId="8" fillId="6" borderId="5" xfId="0" applyFont="1" applyFill="1" applyBorder="1"/>
    <xf numFmtId="3" fontId="8" fillId="10" borderId="0" xfId="0" applyNumberFormat="1" applyFont="1" applyFill="1" applyBorder="1" applyAlignment="1">
      <alignment horizontal="center"/>
    </xf>
    <xf numFmtId="3" fontId="8" fillId="10" borderId="0" xfId="0" applyNumberFormat="1" applyFont="1" applyFill="1" applyBorder="1"/>
    <xf numFmtId="3" fontId="8" fillId="10" borderId="0" xfId="0" applyNumberFormat="1" applyFont="1" applyFill="1" applyBorder="1" applyAlignment="1">
      <alignment horizontal="right"/>
    </xf>
    <xf numFmtId="0" fontId="8" fillId="11" borderId="0" xfId="0" applyFont="1" applyFill="1"/>
    <xf numFmtId="0" fontId="9" fillId="0" borderId="0" xfId="0" applyFont="1"/>
    <xf numFmtId="0" fontId="1" fillId="0" borderId="0" xfId="0" applyFont="1"/>
    <xf numFmtId="0" fontId="10" fillId="10" borderId="0" xfId="0" applyFont="1" applyFill="1" applyBorder="1" applyAlignment="1">
      <alignment horizontal="right"/>
    </xf>
    <xf numFmtId="0" fontId="10" fillId="10" borderId="2" xfId="0" applyFont="1" applyFill="1" applyBorder="1" applyAlignment="1">
      <alignment horizontal="center"/>
    </xf>
    <xf numFmtId="3" fontId="14" fillId="10" borderId="0" xfId="0" applyNumberFormat="1" applyFont="1" applyFill="1" applyBorder="1" applyAlignment="1">
      <alignment horizontal="center"/>
    </xf>
    <xf numFmtId="0" fontId="14" fillId="0" borderId="0" xfId="0" applyFont="1"/>
    <xf numFmtId="1" fontId="15" fillId="10" borderId="0" xfId="2" applyNumberFormat="1" applyFont="1" applyFill="1" applyBorder="1" applyAlignment="1">
      <alignment horizontal="right"/>
    </xf>
    <xf numFmtId="0" fontId="8" fillId="5" borderId="0" xfId="0" applyFont="1" applyFill="1" applyBorder="1"/>
    <xf numFmtId="0" fontId="8" fillId="5" borderId="0" xfId="0" applyFont="1" applyFill="1" applyBorder="1" applyAlignment="1">
      <alignment horizontal="right"/>
    </xf>
    <xf numFmtId="0" fontId="8" fillId="5" borderId="8" xfId="0" applyFont="1" applyFill="1" applyBorder="1"/>
    <xf numFmtId="0" fontId="14" fillId="5" borderId="0" xfId="0" applyFont="1" applyFill="1" applyBorder="1"/>
    <xf numFmtId="0" fontId="8" fillId="5" borderId="2" xfId="0" applyFont="1" applyFill="1" applyBorder="1"/>
    <xf numFmtId="0" fontId="14" fillId="5" borderId="2" xfId="0" applyFont="1" applyFill="1" applyBorder="1"/>
    <xf numFmtId="0" fontId="10" fillId="5" borderId="0" xfId="0" applyFont="1" applyFill="1" applyBorder="1"/>
    <xf numFmtId="0" fontId="15" fillId="5" borderId="0" xfId="0" applyFont="1" applyFill="1" applyBorder="1"/>
    <xf numFmtId="0" fontId="8" fillId="7" borderId="0" xfId="0" applyFont="1" applyFill="1" applyBorder="1"/>
    <xf numFmtId="0" fontId="8" fillId="6" borderId="2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/>
    </xf>
    <xf numFmtId="3" fontId="8" fillId="6" borderId="0" xfId="0" applyNumberFormat="1" applyFont="1" applyFill="1" applyBorder="1" applyAlignment="1">
      <alignment horizontal="right"/>
    </xf>
    <xf numFmtId="0" fontId="8" fillId="6" borderId="3" xfId="0" applyFont="1" applyFill="1" applyBorder="1"/>
    <xf numFmtId="0" fontId="8" fillId="7" borderId="8" xfId="0" applyFont="1" applyFill="1" applyBorder="1"/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165" fontId="8" fillId="7" borderId="0" xfId="0" applyNumberFormat="1" applyFont="1" applyFill="1" applyBorder="1"/>
    <xf numFmtId="0" fontId="16" fillId="5" borderId="3" xfId="0" applyFont="1" applyFill="1" applyBorder="1"/>
    <xf numFmtId="0" fontId="17" fillId="5" borderId="3" xfId="0" applyFont="1" applyFill="1" applyBorder="1"/>
    <xf numFmtId="0" fontId="16" fillId="7" borderId="3" xfId="0" applyFont="1" applyFill="1" applyBorder="1"/>
    <xf numFmtId="0" fontId="9" fillId="5" borderId="10" xfId="0" applyFont="1" applyFill="1" applyBorder="1"/>
    <xf numFmtId="0" fontId="8" fillId="12" borderId="0" xfId="0" applyFont="1" applyFill="1"/>
    <xf numFmtId="0" fontId="10" fillId="12" borderId="0" xfId="0" applyFont="1" applyFill="1"/>
    <xf numFmtId="165" fontId="8" fillId="12" borderId="0" xfId="0" applyNumberFormat="1" applyFont="1" applyFill="1"/>
    <xf numFmtId="0" fontId="8" fillId="13" borderId="2" xfId="0" applyFont="1" applyFill="1" applyBorder="1"/>
    <xf numFmtId="0" fontId="8" fillId="13" borderId="0" xfId="0" applyFont="1" applyFill="1" applyBorder="1"/>
    <xf numFmtId="167" fontId="8" fillId="13" borderId="0" xfId="2" applyNumberFormat="1" applyFont="1" applyFill="1" applyBorder="1"/>
    <xf numFmtId="170" fontId="8" fillId="10" borderId="0" xfId="0" applyNumberFormat="1" applyFont="1" applyFill="1" applyBorder="1"/>
    <xf numFmtId="0" fontId="8" fillId="13" borderId="3" xfId="0" applyFont="1" applyFill="1" applyBorder="1"/>
    <xf numFmtId="166" fontId="8" fillId="13" borderId="0" xfId="0" applyNumberFormat="1" applyFont="1" applyFill="1" applyBorder="1"/>
    <xf numFmtId="168" fontId="8" fillId="13" borderId="0" xfId="0" applyNumberFormat="1" applyFont="1" applyFill="1" applyBorder="1"/>
    <xf numFmtId="0" fontId="8" fillId="13" borderId="4" xfId="0" applyFont="1" applyFill="1" applyBorder="1"/>
    <xf numFmtId="0" fontId="8" fillId="13" borderId="5" xfId="0" applyFont="1" applyFill="1" applyBorder="1"/>
    <xf numFmtId="0" fontId="10" fillId="13" borderId="5" xfId="0" applyFont="1" applyFill="1" applyBorder="1"/>
    <xf numFmtId="1" fontId="8" fillId="10" borderId="8" xfId="2" applyNumberFormat="1" applyFont="1" applyFill="1" applyBorder="1"/>
    <xf numFmtId="0" fontId="9" fillId="15" borderId="10" xfId="0" applyFont="1" applyFill="1" applyBorder="1"/>
    <xf numFmtId="0" fontId="8" fillId="15" borderId="11" xfId="0" applyFont="1" applyFill="1" applyBorder="1"/>
    <xf numFmtId="0" fontId="8" fillId="15" borderId="11" xfId="0" applyFont="1" applyFill="1" applyBorder="1" applyAlignment="1">
      <alignment horizontal="right"/>
    </xf>
    <xf numFmtId="0" fontId="15" fillId="7" borderId="2" xfId="0" applyFont="1" applyFill="1" applyBorder="1"/>
    <xf numFmtId="0" fontId="15" fillId="7" borderId="0" xfId="0" applyFont="1" applyFill="1" applyBorder="1"/>
    <xf numFmtId="166" fontId="15" fillId="7" borderId="0" xfId="1" applyNumberFormat="1" applyFont="1" applyFill="1" applyBorder="1"/>
    <xf numFmtId="3" fontId="15" fillId="10" borderId="0" xfId="0" applyNumberFormat="1" applyFont="1" applyFill="1" applyBorder="1"/>
    <xf numFmtId="0" fontId="18" fillId="7" borderId="3" xfId="0" applyFont="1" applyFill="1" applyBorder="1"/>
    <xf numFmtId="0" fontId="15" fillId="0" borderId="0" xfId="0" applyFont="1"/>
    <xf numFmtId="0" fontId="15" fillId="7" borderId="4" xfId="0" applyFont="1" applyFill="1" applyBorder="1"/>
    <xf numFmtId="0" fontId="15" fillId="7" borderId="5" xfId="0" applyFont="1" applyFill="1" applyBorder="1"/>
    <xf numFmtId="12" fontId="15" fillId="7" borderId="5" xfId="0" applyNumberFormat="1" applyFont="1" applyFill="1" applyBorder="1"/>
    <xf numFmtId="166" fontId="15" fillId="7" borderId="5" xfId="0" applyNumberFormat="1" applyFont="1" applyFill="1" applyBorder="1"/>
    <xf numFmtId="0" fontId="18" fillId="7" borderId="6" xfId="0" applyFont="1" applyFill="1" applyBorder="1"/>
    <xf numFmtId="3" fontId="15" fillId="10" borderId="5" xfId="0" applyNumberFormat="1" applyFont="1" applyFill="1" applyBorder="1"/>
    <xf numFmtId="0" fontId="8" fillId="9" borderId="11" xfId="0" applyFont="1" applyFill="1" applyBorder="1"/>
    <xf numFmtId="171" fontId="8" fillId="10" borderId="8" xfId="0" applyNumberFormat="1" applyFont="1" applyFill="1" applyBorder="1"/>
    <xf numFmtId="0" fontId="8" fillId="9" borderId="8" xfId="0" applyFont="1" applyFill="1" applyBorder="1"/>
    <xf numFmtId="0" fontId="8" fillId="9" borderId="8" xfId="0" applyFont="1" applyFill="1" applyBorder="1" applyAlignment="1">
      <alignment horizontal="left"/>
    </xf>
    <xf numFmtId="0" fontId="16" fillId="9" borderId="8" xfId="0" applyFont="1" applyFill="1" applyBorder="1"/>
    <xf numFmtId="0" fontId="10" fillId="9" borderId="2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left"/>
    </xf>
    <xf numFmtId="0" fontId="8" fillId="9" borderId="0" xfId="0" applyFont="1" applyFill="1" applyBorder="1"/>
    <xf numFmtId="0" fontId="8" fillId="10" borderId="0" xfId="0" applyFont="1" applyFill="1" applyBorder="1"/>
    <xf numFmtId="0" fontId="16" fillId="9" borderId="0" xfId="0" applyFont="1" applyFill="1" applyBorder="1"/>
    <xf numFmtId="0" fontId="8" fillId="9" borderId="3" xfId="0" applyFont="1" applyFill="1" applyBorder="1"/>
    <xf numFmtId="0" fontId="8" fillId="9" borderId="2" xfId="0" applyFont="1" applyFill="1" applyBorder="1"/>
    <xf numFmtId="0" fontId="8" fillId="9" borderId="7" xfId="0" applyFont="1" applyFill="1" applyBorder="1"/>
    <xf numFmtId="0" fontId="8" fillId="9" borderId="9" xfId="0" applyFont="1" applyFill="1" applyBorder="1"/>
    <xf numFmtId="0" fontId="10" fillId="9" borderId="2" xfId="0" applyFont="1" applyFill="1" applyBorder="1"/>
    <xf numFmtId="0" fontId="10" fillId="9" borderId="7" xfId="0" applyFont="1" applyFill="1" applyBorder="1"/>
    <xf numFmtId="0" fontId="8" fillId="9" borderId="4" xfId="0" applyFont="1" applyFill="1" applyBorder="1"/>
    <xf numFmtId="0" fontId="8" fillId="9" borderId="5" xfId="0" applyFont="1" applyFill="1" applyBorder="1"/>
    <xf numFmtId="0" fontId="9" fillId="9" borderId="10" xfId="0" applyFont="1" applyFill="1" applyBorder="1"/>
    <xf numFmtId="0" fontId="9" fillId="5" borderId="11" xfId="0" applyFont="1" applyFill="1" applyBorder="1"/>
    <xf numFmtId="5" fontId="19" fillId="14" borderId="0" xfId="0" applyNumberFormat="1" applyFont="1" applyFill="1" applyBorder="1" applyAlignment="1">
      <alignment horizontal="left"/>
    </xf>
    <xf numFmtId="0" fontId="13" fillId="9" borderId="0" xfId="0" applyFont="1" applyFill="1" applyBorder="1" applyAlignment="1">
      <alignment horizontal="left"/>
    </xf>
    <xf numFmtId="0" fontId="13" fillId="9" borderId="8" xfId="0" applyFont="1" applyFill="1" applyBorder="1" applyAlignment="1">
      <alignment horizontal="left"/>
    </xf>
    <xf numFmtId="5" fontId="19" fillId="14" borderId="13" xfId="0" applyNumberFormat="1" applyFont="1" applyFill="1" applyBorder="1" applyAlignment="1">
      <alignment horizontal="left"/>
    </xf>
    <xf numFmtId="3" fontId="8" fillId="10" borderId="0" xfId="2" applyNumberFormat="1" applyFont="1" applyFill="1" applyBorder="1"/>
    <xf numFmtId="3" fontId="8" fillId="10" borderId="8" xfId="0" applyNumberFormat="1" applyFont="1" applyFill="1" applyBorder="1"/>
    <xf numFmtId="0" fontId="9" fillId="7" borderId="14" xfId="0" applyFont="1" applyFill="1" applyBorder="1"/>
    <xf numFmtId="0" fontId="8" fillId="7" borderId="15" xfId="0" applyFont="1" applyFill="1" applyBorder="1"/>
    <xf numFmtId="0" fontId="8" fillId="7" borderId="15" xfId="0" applyFont="1" applyFill="1" applyBorder="1" applyAlignment="1">
      <alignment horizontal="right"/>
    </xf>
    <xf numFmtId="0" fontId="8" fillId="7" borderId="16" xfId="0" applyFont="1" applyFill="1" applyBorder="1"/>
    <xf numFmtId="0" fontId="9" fillId="5" borderId="14" xfId="0" applyFont="1" applyFill="1" applyBorder="1"/>
    <xf numFmtId="0" fontId="8" fillId="5" borderId="15" xfId="0" applyFont="1" applyFill="1" applyBorder="1"/>
    <xf numFmtId="0" fontId="10" fillId="5" borderId="15" xfId="0" applyFont="1" applyFill="1" applyBorder="1"/>
    <xf numFmtId="165" fontId="8" fillId="5" borderId="15" xfId="0" applyNumberFormat="1" applyFont="1" applyFill="1" applyBorder="1" applyAlignment="1">
      <alignment horizontal="right"/>
    </xf>
    <xf numFmtId="0" fontId="8" fillId="5" borderId="16" xfId="0" applyFont="1" applyFill="1" applyBorder="1"/>
    <xf numFmtId="0" fontId="9" fillId="6" borderId="14" xfId="0" applyFont="1" applyFill="1" applyBorder="1"/>
    <xf numFmtId="0" fontId="8" fillId="6" borderId="15" xfId="0" applyFont="1" applyFill="1" applyBorder="1"/>
    <xf numFmtId="0" fontId="8" fillId="6" borderId="15" xfId="0" applyFont="1" applyFill="1" applyBorder="1" applyAlignment="1">
      <alignment horizontal="right" wrapText="1"/>
    </xf>
    <xf numFmtId="0" fontId="8" fillId="6" borderId="16" xfId="0" applyFont="1" applyFill="1" applyBorder="1"/>
    <xf numFmtId="0" fontId="9" fillId="13" borderId="14" xfId="0" applyFont="1" applyFill="1" applyBorder="1"/>
    <xf numFmtId="0" fontId="8" fillId="13" borderId="15" xfId="0" applyFont="1" applyFill="1" applyBorder="1"/>
    <xf numFmtId="0" fontId="8" fillId="13" borderId="15" xfId="0" applyFont="1" applyFill="1" applyBorder="1" applyAlignment="1">
      <alignment horizontal="right"/>
    </xf>
    <xf numFmtId="0" fontId="8" fillId="13" borderId="16" xfId="0" applyFont="1" applyFill="1" applyBorder="1"/>
    <xf numFmtId="0" fontId="9" fillId="9" borderId="14" xfId="0" applyFont="1" applyFill="1" applyBorder="1"/>
    <xf numFmtId="0" fontId="8" fillId="9" borderId="15" xfId="0" applyFont="1" applyFill="1" applyBorder="1"/>
    <xf numFmtId="0" fontId="8" fillId="9" borderId="15" xfId="0" applyFont="1" applyFill="1" applyBorder="1" applyAlignment="1">
      <alignment horizontal="right"/>
    </xf>
    <xf numFmtId="0" fontId="8" fillId="9" borderId="16" xfId="0" applyFont="1" applyFill="1" applyBorder="1"/>
    <xf numFmtId="0" fontId="20" fillId="6" borderId="10" xfId="0" applyFont="1" applyFill="1" applyBorder="1"/>
    <xf numFmtId="0" fontId="21" fillId="6" borderId="11" xfId="0" applyFont="1" applyFill="1" applyBorder="1"/>
    <xf numFmtId="3" fontId="20" fillId="6" borderId="11" xfId="0" applyNumberFormat="1" applyFont="1" applyFill="1" applyBorder="1" applyAlignment="1">
      <alignment horizontal="right"/>
    </xf>
    <xf numFmtId="0" fontId="21" fillId="6" borderId="12" xfId="0" applyFont="1" applyFill="1" applyBorder="1"/>
    <xf numFmtId="0" fontId="20" fillId="5" borderId="10" xfId="0" applyFont="1" applyFill="1" applyBorder="1"/>
    <xf numFmtId="0" fontId="21" fillId="5" borderId="11" xfId="0" applyFont="1" applyFill="1" applyBorder="1"/>
    <xf numFmtId="0" fontId="20" fillId="7" borderId="10" xfId="0" applyFont="1" applyFill="1" applyBorder="1"/>
    <xf numFmtId="0" fontId="21" fillId="7" borderId="11" xfId="0" applyFont="1" applyFill="1" applyBorder="1"/>
    <xf numFmtId="3" fontId="20" fillId="7" borderId="11" xfId="0" applyNumberFormat="1" applyFont="1" applyFill="1" applyBorder="1" applyAlignment="1">
      <alignment horizontal="right"/>
    </xf>
    <xf numFmtId="0" fontId="20" fillId="13" borderId="10" xfId="0" applyFont="1" applyFill="1" applyBorder="1"/>
    <xf numFmtId="0" fontId="21" fillId="13" borderId="11" xfId="0" applyFont="1" applyFill="1" applyBorder="1"/>
    <xf numFmtId="167" fontId="20" fillId="13" borderId="11" xfId="0" applyNumberFormat="1" applyFont="1" applyFill="1" applyBorder="1"/>
    <xf numFmtId="170" fontId="20" fillId="13" borderId="11" xfId="0" applyNumberFormat="1" applyFont="1" applyFill="1" applyBorder="1"/>
    <xf numFmtId="3" fontId="20" fillId="15" borderId="11" xfId="0" applyNumberFormat="1" applyFont="1" applyFill="1" applyBorder="1" applyAlignment="1">
      <alignment horizontal="right"/>
    </xf>
    <xf numFmtId="3" fontId="20" fillId="10" borderId="11" xfId="0" applyNumberFormat="1" applyFont="1" applyFill="1" applyBorder="1"/>
    <xf numFmtId="3" fontId="20" fillId="5" borderId="11" xfId="0" applyNumberFormat="1" applyFont="1" applyFill="1" applyBorder="1"/>
    <xf numFmtId="0" fontId="14" fillId="5" borderId="4" xfId="0" applyFont="1" applyFill="1" applyBorder="1"/>
    <xf numFmtId="0" fontId="14" fillId="5" borderId="5" xfId="0" applyFont="1" applyFill="1" applyBorder="1"/>
    <xf numFmtId="0" fontId="15" fillId="5" borderId="5" xfId="0" applyFont="1" applyFill="1" applyBorder="1"/>
    <xf numFmtId="3" fontId="14" fillId="10" borderId="5" xfId="0" applyNumberFormat="1" applyFont="1" applyFill="1" applyBorder="1" applyAlignment="1">
      <alignment horizontal="center"/>
    </xf>
    <xf numFmtId="0" fontId="17" fillId="5" borderId="6" xfId="0" applyFont="1" applyFill="1" applyBorder="1"/>
    <xf numFmtId="4" fontId="20" fillId="15" borderId="11" xfId="0" applyNumberFormat="1" applyFont="1" applyFill="1" applyBorder="1" applyAlignment="1">
      <alignment horizontal="right"/>
    </xf>
    <xf numFmtId="3" fontId="8" fillId="10" borderId="11" xfId="0" applyNumberFormat="1" applyFont="1" applyFill="1" applyBorder="1"/>
    <xf numFmtId="0" fontId="1" fillId="9" borderId="12" xfId="0" applyFont="1" applyFill="1" applyBorder="1"/>
    <xf numFmtId="0" fontId="1" fillId="15" borderId="12" xfId="0" applyFont="1" applyFill="1" applyBorder="1"/>
    <xf numFmtId="0" fontId="1" fillId="5" borderId="12" xfId="0" applyFont="1" applyFill="1" applyBorder="1"/>
    <xf numFmtId="0" fontId="1" fillId="13" borderId="12" xfId="0" applyFont="1" applyFill="1" applyBorder="1"/>
    <xf numFmtId="0" fontId="1" fillId="7" borderId="12" xfId="0" applyFont="1" applyFill="1" applyBorder="1"/>
    <xf numFmtId="3" fontId="20" fillId="5" borderId="11" xfId="0" applyNumberFormat="1" applyFont="1" applyFill="1" applyBorder="1" applyAlignment="1">
      <alignment horizontal="right"/>
    </xf>
    <xf numFmtId="0" fontId="7" fillId="12" borderId="0" xfId="0" applyFont="1" applyFill="1"/>
    <xf numFmtId="0" fontId="8" fillId="15" borderId="0" xfId="0" applyFont="1" applyFill="1"/>
    <xf numFmtId="0" fontId="10" fillId="2" borderId="0" xfId="0" applyFont="1" applyFill="1" applyBorder="1" applyAlignment="1" applyProtection="1">
      <alignment horizontal="right"/>
      <protection locked="0"/>
    </xf>
    <xf numFmtId="3" fontId="10" fillId="2" borderId="0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 applyProtection="1">
      <alignment horizontal="right"/>
      <protection locked="0"/>
    </xf>
    <xf numFmtId="0" fontId="8" fillId="2" borderId="0" xfId="0" applyFont="1" applyFill="1" applyBorder="1" applyProtection="1"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Protection="1">
      <protection locked="0"/>
    </xf>
    <xf numFmtId="0" fontId="10" fillId="2" borderId="7" xfId="0" applyFont="1" applyFill="1" applyBorder="1" applyAlignment="1" applyProtection="1">
      <alignment horizontal="right"/>
      <protection locked="0"/>
    </xf>
    <xf numFmtId="1" fontId="15" fillId="2" borderId="0" xfId="2" applyNumberFormat="1" applyFont="1" applyFill="1" applyBorder="1" applyAlignment="1" applyProtection="1">
      <alignment horizontal="right"/>
      <protection locked="0"/>
    </xf>
    <xf numFmtId="0" fontId="14" fillId="2" borderId="0" xfId="2" applyNumberFormat="1" applyFont="1" applyFill="1" applyBorder="1" applyAlignment="1" applyProtection="1">
      <alignment horizontal="right"/>
      <protection locked="0"/>
    </xf>
    <xf numFmtId="0" fontId="14" fillId="2" borderId="5" xfId="2" applyNumberFormat="1" applyFont="1" applyFill="1" applyBorder="1" applyAlignment="1" applyProtection="1">
      <alignment horizontal="right"/>
      <protection locked="0"/>
    </xf>
    <xf numFmtId="12" fontId="15" fillId="2" borderId="0" xfId="0" applyNumberFormat="1" applyFont="1" applyFill="1" applyBorder="1" applyProtection="1">
      <protection locked="0"/>
    </xf>
    <xf numFmtId="1" fontId="8" fillId="2" borderId="0" xfId="2" applyNumberFormat="1" applyFont="1" applyFill="1" applyBorder="1" applyProtection="1">
      <protection locked="0"/>
    </xf>
    <xf numFmtId="1" fontId="8" fillId="2" borderId="8" xfId="2" applyNumberFormat="1" applyFont="1" applyFill="1" applyBorder="1" applyProtection="1">
      <protection locked="0"/>
    </xf>
    <xf numFmtId="3" fontId="8" fillId="2" borderId="0" xfId="0" applyNumberFormat="1" applyFont="1" applyFill="1" applyBorder="1" applyProtection="1">
      <protection locked="0"/>
    </xf>
    <xf numFmtId="0" fontId="14" fillId="12" borderId="0" xfId="0" applyFont="1" applyFill="1"/>
    <xf numFmtId="0" fontId="15" fillId="12" borderId="0" xfId="0" applyFont="1" applyFill="1"/>
    <xf numFmtId="0" fontId="9" fillId="12" borderId="0" xfId="0" applyFont="1" applyFill="1"/>
    <xf numFmtId="0" fontId="12" fillId="12" borderId="0" xfId="0" applyFont="1" applyFill="1"/>
    <xf numFmtId="0" fontId="23" fillId="12" borderId="0" xfId="0" applyFont="1" applyFill="1"/>
    <xf numFmtId="0" fontId="7" fillId="15" borderId="0" xfId="0" applyFont="1" applyFill="1"/>
    <xf numFmtId="0" fontId="24" fillId="9" borderId="2" xfId="0" applyFont="1" applyFill="1" applyBorder="1"/>
    <xf numFmtId="0" fontId="24" fillId="9" borderId="7" xfId="0" applyFont="1" applyFill="1" applyBorder="1"/>
    <xf numFmtId="0" fontId="22" fillId="15" borderId="11" xfId="0" applyFont="1" applyFill="1" applyBorder="1"/>
    <xf numFmtId="0" fontId="22" fillId="15" borderId="12" xfId="0" applyFont="1" applyFill="1" applyBorder="1"/>
    <xf numFmtId="0" fontId="22" fillId="12" borderId="0" xfId="0" applyFont="1" applyFill="1"/>
    <xf numFmtId="0" fontId="22" fillId="0" borderId="0" xfId="0" applyFont="1"/>
    <xf numFmtId="0" fontId="7" fillId="5" borderId="11" xfId="0" applyFont="1" applyFill="1" applyBorder="1"/>
    <xf numFmtId="0" fontId="22" fillId="5" borderId="12" xfId="0" applyFont="1" applyFill="1" applyBorder="1"/>
    <xf numFmtId="0" fontId="7" fillId="0" borderId="0" xfId="0" applyFont="1"/>
    <xf numFmtId="0" fontId="22" fillId="15" borderId="11" xfId="0" applyFont="1" applyFill="1" applyBorder="1" applyAlignment="1">
      <alignment horizontal="right"/>
    </xf>
    <xf numFmtId="3" fontId="29" fillId="10" borderId="0" xfId="0" applyNumberFormat="1" applyFont="1" applyFill="1" applyBorder="1"/>
    <xf numFmtId="3" fontId="29" fillId="10" borderId="5" xfId="0" applyNumberFormat="1" applyFont="1" applyFill="1" applyBorder="1"/>
    <xf numFmtId="0" fontId="30" fillId="12" borderId="0" xfId="0" applyFont="1" applyFill="1"/>
    <xf numFmtId="0" fontId="32" fillId="0" borderId="0" xfId="0" applyFont="1"/>
    <xf numFmtId="0" fontId="32" fillId="15" borderId="12" xfId="0" applyFont="1" applyFill="1" applyBorder="1"/>
    <xf numFmtId="0" fontId="26" fillId="5" borderId="10" xfId="0" applyFont="1" applyFill="1" applyBorder="1"/>
    <xf numFmtId="0" fontId="27" fillId="5" borderId="11" xfId="0" applyFont="1" applyFill="1" applyBorder="1"/>
    <xf numFmtId="3" fontId="26" fillId="5" borderId="11" xfId="0" applyNumberFormat="1" applyFont="1" applyFill="1" applyBorder="1" applyAlignment="1">
      <alignment horizontal="right"/>
    </xf>
    <xf numFmtId="0" fontId="27" fillId="5" borderId="12" xfId="0" applyFont="1" applyFill="1" applyBorder="1"/>
    <xf numFmtId="0" fontId="26" fillId="6" borderId="10" xfId="0" applyFont="1" applyFill="1" applyBorder="1"/>
    <xf numFmtId="0" fontId="27" fillId="6" borderId="11" xfId="0" applyFont="1" applyFill="1" applyBorder="1"/>
    <xf numFmtId="3" fontId="26" fillId="6" borderId="11" xfId="0" applyNumberFormat="1" applyFont="1" applyFill="1" applyBorder="1" applyAlignment="1">
      <alignment horizontal="right"/>
    </xf>
    <xf numFmtId="0" fontId="27" fillId="6" borderId="12" xfId="0" applyFont="1" applyFill="1" applyBorder="1"/>
    <xf numFmtId="0" fontId="26" fillId="7" borderId="10" xfId="0" applyFont="1" applyFill="1" applyBorder="1"/>
    <xf numFmtId="0" fontId="27" fillId="7" borderId="11" xfId="0" applyFont="1" applyFill="1" applyBorder="1"/>
    <xf numFmtId="3" fontId="26" fillId="7" borderId="11" xfId="0" applyNumberFormat="1" applyFont="1" applyFill="1" applyBorder="1" applyAlignment="1">
      <alignment horizontal="right"/>
    </xf>
    <xf numFmtId="0" fontId="27" fillId="7" borderId="12" xfId="0" applyFont="1" applyFill="1" applyBorder="1"/>
    <xf numFmtId="0" fontId="26" fillId="13" borderId="10" xfId="0" applyFont="1" applyFill="1" applyBorder="1"/>
    <xf numFmtId="0" fontId="27" fillId="13" borderId="11" xfId="0" applyFont="1" applyFill="1" applyBorder="1"/>
    <xf numFmtId="167" fontId="26" fillId="13" borderId="11" xfId="0" applyNumberFormat="1" applyFont="1" applyFill="1" applyBorder="1"/>
    <xf numFmtId="170" fontId="26" fillId="13" borderId="11" xfId="0" applyNumberFormat="1" applyFont="1" applyFill="1" applyBorder="1"/>
    <xf numFmtId="0" fontId="27" fillId="13" borderId="12" xfId="0" applyFont="1" applyFill="1" applyBorder="1"/>
    <xf numFmtId="0" fontId="26" fillId="9" borderId="10" xfId="0" applyFont="1" applyFill="1" applyBorder="1"/>
    <xf numFmtId="0" fontId="27" fillId="9" borderId="11" xfId="0" applyFont="1" applyFill="1" applyBorder="1"/>
    <xf numFmtId="3" fontId="26" fillId="9" borderId="11" xfId="0" applyNumberFormat="1" applyFont="1" applyFill="1" applyBorder="1"/>
    <xf numFmtId="0" fontId="27" fillId="9" borderId="12" xfId="0" applyFont="1" applyFill="1" applyBorder="1"/>
    <xf numFmtId="3" fontId="26" fillId="15" borderId="11" xfId="0" applyNumberFormat="1" applyFont="1" applyFill="1" applyBorder="1" applyAlignment="1">
      <alignment horizontal="right"/>
    </xf>
    <xf numFmtId="0" fontId="27" fillId="0" borderId="0" xfId="0" applyFont="1"/>
    <xf numFmtId="3" fontId="26" fillId="5" borderId="11" xfId="0" applyNumberFormat="1" applyFont="1" applyFill="1" applyBorder="1"/>
    <xf numFmtId="4" fontId="26" fillId="15" borderId="11" xfId="0" applyNumberFormat="1" applyFont="1" applyFill="1" applyBorder="1" applyAlignment="1">
      <alignment horizontal="right"/>
    </xf>
    <xf numFmtId="0" fontId="26" fillId="15" borderId="10" xfId="0" applyFont="1" applyFill="1" applyBorder="1"/>
    <xf numFmtId="0" fontId="32" fillId="13" borderId="15" xfId="0" applyFont="1" applyFill="1" applyBorder="1"/>
    <xf numFmtId="0" fontId="32" fillId="13" borderId="16" xfId="0" applyFont="1" applyFill="1" applyBorder="1"/>
    <xf numFmtId="0" fontId="26" fillId="6" borderId="14" xfId="0" applyFont="1" applyFill="1" applyBorder="1"/>
    <xf numFmtId="0" fontId="27" fillId="6" borderId="15" xfId="0" applyFont="1" applyFill="1" applyBorder="1"/>
    <xf numFmtId="0" fontId="27" fillId="12" borderId="0" xfId="0" applyFont="1" applyFill="1"/>
    <xf numFmtId="0" fontId="32" fillId="6" borderId="2" xfId="0" applyFont="1" applyFill="1" applyBorder="1"/>
    <xf numFmtId="0" fontId="22" fillId="6" borderId="2" xfId="0" applyFont="1" applyFill="1" applyBorder="1"/>
    <xf numFmtId="0" fontId="24" fillId="6" borderId="0" xfId="0" applyFont="1" applyFill="1" applyBorder="1" applyAlignment="1">
      <alignment horizontal="left"/>
    </xf>
    <xf numFmtId="0" fontId="24" fillId="6" borderId="0" xfId="0" applyFont="1" applyFill="1" applyBorder="1"/>
    <xf numFmtId="0" fontId="28" fillId="5" borderId="2" xfId="0" applyFont="1" applyFill="1" applyBorder="1"/>
    <xf numFmtId="0" fontId="28" fillId="5" borderId="4" xfId="0" applyFont="1" applyFill="1" applyBorder="1"/>
    <xf numFmtId="0" fontId="31" fillId="2" borderId="2" xfId="0" applyFont="1" applyFill="1" applyBorder="1" applyProtection="1">
      <protection locked="0"/>
    </xf>
    <xf numFmtId="0" fontId="31" fillId="2" borderId="7" xfId="0" applyFont="1" applyFill="1" applyBorder="1" applyAlignment="1" applyProtection="1">
      <alignment horizontal="right"/>
      <protection locked="0"/>
    </xf>
    <xf numFmtId="0" fontId="31" fillId="2" borderId="0" xfId="0" applyFont="1" applyFill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>
      <alignment horizontal="right"/>
      <protection locked="0"/>
    </xf>
    <xf numFmtId="0" fontId="31" fillId="10" borderId="0" xfId="0" applyFont="1" applyFill="1" applyBorder="1" applyAlignment="1">
      <alignment horizontal="right"/>
    </xf>
    <xf numFmtId="3" fontId="31" fillId="2" borderId="0" xfId="0" applyNumberFormat="1" applyFont="1" applyFill="1" applyBorder="1" applyAlignment="1" applyProtection="1">
      <alignment horizontal="right"/>
      <protection locked="0"/>
    </xf>
    <xf numFmtId="0" fontId="32" fillId="2" borderId="0" xfId="0" applyFont="1" applyFill="1" applyBorder="1" applyProtection="1">
      <protection locked="0"/>
    </xf>
    <xf numFmtId="1" fontId="34" fillId="2" borderId="0" xfId="2" applyNumberFormat="1" applyFont="1" applyFill="1" applyBorder="1" applyAlignment="1" applyProtection="1">
      <alignment horizontal="right"/>
      <protection locked="0"/>
    </xf>
    <xf numFmtId="1" fontId="34" fillId="10" borderId="0" xfId="2" applyNumberFormat="1" applyFont="1" applyFill="1" applyBorder="1" applyAlignment="1">
      <alignment horizontal="right"/>
    </xf>
    <xf numFmtId="0" fontId="35" fillId="2" borderId="0" xfId="2" applyNumberFormat="1" applyFont="1" applyFill="1" applyBorder="1" applyAlignment="1" applyProtection="1">
      <alignment horizontal="right"/>
      <protection locked="0"/>
    </xf>
    <xf numFmtId="0" fontId="35" fillId="2" borderId="5" xfId="2" applyNumberFormat="1" applyFont="1" applyFill="1" applyBorder="1" applyAlignment="1" applyProtection="1">
      <alignment horizontal="right"/>
      <protection locked="0"/>
    </xf>
    <xf numFmtId="3" fontId="32" fillId="10" borderId="0" xfId="0" applyNumberFormat="1" applyFont="1" applyFill="1" applyBorder="1"/>
    <xf numFmtId="1" fontId="32" fillId="2" borderId="0" xfId="2" applyNumberFormat="1" applyFont="1" applyFill="1" applyBorder="1" applyProtection="1">
      <protection locked="0"/>
    </xf>
    <xf numFmtId="1" fontId="32" fillId="2" borderId="8" xfId="2" applyNumberFormat="1" applyFont="1" applyFill="1" applyBorder="1" applyProtection="1">
      <protection locked="0"/>
    </xf>
    <xf numFmtId="1" fontId="32" fillId="10" borderId="8" xfId="2" applyNumberFormat="1" applyFont="1" applyFill="1" applyBorder="1"/>
    <xf numFmtId="3" fontId="32" fillId="2" borderId="0" xfId="0" applyNumberFormat="1" applyFont="1" applyFill="1" applyBorder="1" applyProtection="1">
      <protection locked="0"/>
    </xf>
    <xf numFmtId="0" fontId="22" fillId="9" borderId="0" xfId="0" applyFont="1" applyFill="1" applyBorder="1" applyAlignment="1">
      <alignment horizontal="left"/>
    </xf>
    <xf numFmtId="0" fontId="22" fillId="9" borderId="8" xfId="0" applyFont="1" applyFill="1" applyBorder="1" applyAlignment="1">
      <alignment horizontal="left"/>
    </xf>
    <xf numFmtId="0" fontId="22" fillId="9" borderId="0" xfId="0" applyFont="1" applyFill="1" applyBorder="1"/>
    <xf numFmtId="0" fontId="22" fillId="9" borderId="8" xfId="0" applyFont="1" applyFill="1" applyBorder="1"/>
    <xf numFmtId="0" fontId="32" fillId="10" borderId="0" xfId="0" applyFont="1" applyFill="1" applyBorder="1"/>
    <xf numFmtId="171" fontId="32" fillId="10" borderId="8" xfId="0" applyNumberFormat="1" applyFont="1" applyFill="1" applyBorder="1"/>
    <xf numFmtId="0" fontId="1" fillId="12" borderId="0" xfId="0" applyFont="1" applyFill="1"/>
    <xf numFmtId="0" fontId="7" fillId="9" borderId="2" xfId="0" applyFont="1" applyFill="1" applyBorder="1" applyAlignment="1">
      <alignment horizontal="left"/>
    </xf>
    <xf numFmtId="0" fontId="7" fillId="9" borderId="2" xfId="0" applyFont="1" applyFill="1" applyBorder="1"/>
    <xf numFmtId="0" fontId="7" fillId="9" borderId="7" xfId="0" applyFont="1" applyFill="1" applyBorder="1"/>
    <xf numFmtId="0" fontId="32" fillId="9" borderId="15" xfId="0" applyFont="1" applyFill="1" applyBorder="1"/>
    <xf numFmtId="0" fontId="32" fillId="9" borderId="16" xfId="0" applyFont="1" applyFill="1" applyBorder="1"/>
    <xf numFmtId="0" fontId="32" fillId="12" borderId="0" xfId="0" applyFont="1" applyFill="1"/>
    <xf numFmtId="0" fontId="32" fillId="7" borderId="15" xfId="0" applyFont="1" applyFill="1" applyBorder="1"/>
    <xf numFmtId="0" fontId="32" fillId="7" borderId="16" xfId="0" applyFont="1" applyFill="1" applyBorder="1"/>
    <xf numFmtId="0" fontId="36" fillId="15" borderId="0" xfId="0" applyFont="1" applyFill="1"/>
    <xf numFmtId="0" fontId="24" fillId="2" borderId="0" xfId="0" applyFont="1" applyFill="1"/>
    <xf numFmtId="0" fontId="24" fillId="10" borderId="0" xfId="0" applyFont="1" applyFill="1"/>
    <xf numFmtId="0" fontId="8" fillId="10" borderId="0" xfId="0" applyFont="1" applyFill="1"/>
    <xf numFmtId="5" fontId="28" fillId="10" borderId="0" xfId="0" applyNumberFormat="1" applyFont="1" applyFill="1" applyBorder="1" applyAlignment="1">
      <alignment horizontal="left"/>
    </xf>
    <xf numFmtId="5" fontId="28" fillId="10" borderId="13" xfId="0" applyNumberFormat="1" applyFont="1" applyFill="1" applyBorder="1" applyAlignment="1">
      <alignment horizontal="left"/>
    </xf>
    <xf numFmtId="0" fontId="22" fillId="5" borderId="0" xfId="0" applyFont="1" applyFill="1" applyBorder="1"/>
    <xf numFmtId="0" fontId="22" fillId="5" borderId="8" xfId="0" applyFont="1" applyFill="1" applyBorder="1"/>
    <xf numFmtId="0" fontId="22" fillId="5" borderId="0" xfId="0" applyFont="1" applyFill="1" applyBorder="1" applyAlignment="1">
      <alignment horizontal="right"/>
    </xf>
    <xf numFmtId="0" fontId="22" fillId="13" borderId="2" xfId="0" applyFont="1" applyFill="1" applyBorder="1"/>
    <xf numFmtId="0" fontId="31" fillId="10" borderId="2" xfId="0" applyFont="1" applyFill="1" applyBorder="1" applyAlignment="1">
      <alignment horizontal="right"/>
    </xf>
    <xf numFmtId="0" fontId="29" fillId="7" borderId="2" xfId="0" applyFont="1" applyFill="1" applyBorder="1"/>
    <xf numFmtId="0" fontId="29" fillId="7" borderId="0" xfId="0" applyFont="1" applyFill="1" applyBorder="1"/>
    <xf numFmtId="0" fontId="29" fillId="7" borderId="4" xfId="0" applyFont="1" applyFill="1" applyBorder="1"/>
    <xf numFmtId="0" fontId="29" fillId="7" borderId="5" xfId="0" applyFont="1" applyFill="1" applyBorder="1"/>
    <xf numFmtId="0" fontId="22" fillId="7" borderId="0" xfId="0" applyFont="1" applyFill="1" applyBorder="1"/>
    <xf numFmtId="12" fontId="34" fillId="2" borderId="0" xfId="0" applyNumberFormat="1" applyFont="1" applyFill="1" applyBorder="1" applyProtection="1">
      <protection locked="0"/>
    </xf>
    <xf numFmtId="165" fontId="22" fillId="5" borderId="15" xfId="0" applyNumberFormat="1" applyFont="1" applyFill="1" applyBorder="1" applyAlignment="1">
      <alignment horizontal="left"/>
    </xf>
    <xf numFmtId="0" fontId="22" fillId="7" borderId="15" xfId="0" applyFont="1" applyFill="1" applyBorder="1" applyAlignment="1">
      <alignment horizontal="left"/>
    </xf>
    <xf numFmtId="0" fontId="22" fillId="13" borderId="15" xfId="0" applyFont="1" applyFill="1" applyBorder="1" applyAlignment="1">
      <alignment horizontal="left"/>
    </xf>
    <xf numFmtId="0" fontId="22" fillId="9" borderId="15" xfId="0" applyFont="1" applyFill="1" applyBorder="1" applyAlignment="1">
      <alignment horizontal="left"/>
    </xf>
    <xf numFmtId="3" fontId="32" fillId="10" borderId="11" xfId="0" applyNumberFormat="1" applyFont="1" applyFill="1" applyBorder="1"/>
    <xf numFmtId="0" fontId="24" fillId="6" borderId="3" xfId="0" applyFont="1" applyFill="1" applyBorder="1"/>
    <xf numFmtId="0" fontId="24" fillId="5" borderId="3" xfId="0" applyFont="1" applyFill="1" applyBorder="1"/>
    <xf numFmtId="0" fontId="24" fillId="7" borderId="3" xfId="0" applyFont="1" applyFill="1" applyBorder="1"/>
    <xf numFmtId="0" fontId="25" fillId="7" borderId="3" xfId="0" applyFont="1" applyFill="1" applyBorder="1"/>
    <xf numFmtId="0" fontId="25" fillId="7" borderId="6" xfId="0" applyFont="1" applyFill="1" applyBorder="1"/>
    <xf numFmtId="0" fontId="24" fillId="13" borderId="3" xfId="0" applyFont="1" applyFill="1" applyBorder="1"/>
    <xf numFmtId="0" fontId="24" fillId="9" borderId="3" xfId="0" applyFont="1" applyFill="1" applyBorder="1"/>
    <xf numFmtId="0" fontId="24" fillId="9" borderId="9" xfId="0" applyFont="1" applyFill="1" applyBorder="1"/>
    <xf numFmtId="0" fontId="26" fillId="5" borderId="14" xfId="0" applyFont="1" applyFill="1" applyBorder="1"/>
    <xf numFmtId="3" fontId="31" fillId="10" borderId="0" xfId="0" applyNumberFormat="1" applyFont="1" applyFill="1" applyBorder="1" applyAlignment="1">
      <alignment horizontal="right"/>
    </xf>
    <xf numFmtId="3" fontId="31" fillId="6" borderId="0" xfId="0" applyNumberFormat="1" applyFont="1" applyFill="1" applyBorder="1" applyAlignment="1">
      <alignment horizontal="right"/>
    </xf>
    <xf numFmtId="3" fontId="34" fillId="10" borderId="0" xfId="0" applyNumberFormat="1" applyFont="1" applyFill="1" applyBorder="1" applyAlignment="1">
      <alignment horizontal="right"/>
    </xf>
    <xf numFmtId="3" fontId="34" fillId="10" borderId="5" xfId="0" applyNumberFormat="1" applyFont="1" applyFill="1" applyBorder="1" applyAlignment="1">
      <alignment horizontal="right"/>
    </xf>
    <xf numFmtId="3" fontId="31" fillId="10" borderId="0" xfId="0" applyNumberFormat="1" applyFont="1" applyFill="1" applyBorder="1"/>
    <xf numFmtId="170" fontId="31" fillId="10" borderId="0" xfId="0" applyNumberFormat="1" applyFont="1" applyFill="1" applyBorder="1"/>
    <xf numFmtId="3" fontId="31" fillId="10" borderId="0" xfId="2" applyNumberFormat="1" applyFont="1" applyFill="1" applyBorder="1"/>
    <xf numFmtId="3" fontId="31" fillId="10" borderId="8" xfId="0" applyNumberFormat="1" applyFont="1" applyFill="1" applyBorder="1"/>
    <xf numFmtId="0" fontId="39" fillId="5" borderId="0" xfId="0" applyFont="1" applyFill="1" applyBorder="1"/>
    <xf numFmtId="0" fontId="39" fillId="5" borderId="5" xfId="0" applyFont="1" applyFill="1" applyBorder="1"/>
    <xf numFmtId="0" fontId="39" fillId="5" borderId="3" xfId="0" applyFont="1" applyFill="1" applyBorder="1"/>
    <xf numFmtId="0" fontId="39" fillId="5" borderId="6" xfId="0" applyFont="1" applyFill="1" applyBorder="1"/>
    <xf numFmtId="0" fontId="38" fillId="5" borderId="3" xfId="0" applyFont="1" applyFill="1" applyBorder="1"/>
    <xf numFmtId="0" fontId="26" fillId="7" borderId="14" xfId="0" applyFont="1" applyFill="1" applyBorder="1"/>
    <xf numFmtId="0" fontId="26" fillId="13" borderId="14" xfId="0" applyFont="1" applyFill="1" applyBorder="1"/>
    <xf numFmtId="0" fontId="26" fillId="9" borderId="14" xfId="0" applyFont="1" applyFill="1" applyBorder="1"/>
    <xf numFmtId="0" fontId="36" fillId="15" borderId="0" xfId="0" applyFont="1" applyFill="1" applyProtection="1"/>
    <xf numFmtId="0" fontId="8" fillId="15" borderId="0" xfId="0" applyFont="1" applyFill="1" applyProtection="1"/>
    <xf numFmtId="0" fontId="8" fillId="12" borderId="0" xfId="0" applyFont="1" applyFill="1" applyProtection="1"/>
    <xf numFmtId="0" fontId="8" fillId="0" borderId="0" xfId="0" applyFont="1" applyProtection="1"/>
    <xf numFmtId="0" fontId="7" fillId="12" borderId="0" xfId="0" applyFont="1" applyFill="1" applyProtection="1"/>
    <xf numFmtId="0" fontId="8" fillId="0" borderId="0" xfId="0" applyFont="1" applyFill="1" applyProtection="1"/>
    <xf numFmtId="0" fontId="22" fillId="12" borderId="0" xfId="0" applyFont="1" applyFill="1" applyProtection="1"/>
    <xf numFmtId="0" fontId="32" fillId="12" borderId="0" xfId="0" applyFont="1" applyFill="1" applyProtection="1"/>
    <xf numFmtId="0" fontId="32" fillId="0" borderId="0" xfId="0" applyFont="1" applyProtection="1"/>
    <xf numFmtId="0" fontId="26" fillId="6" borderId="14" xfId="0" applyFont="1" applyFill="1" applyBorder="1" applyProtection="1"/>
    <xf numFmtId="0" fontId="27" fillId="6" borderId="15" xfId="0" applyFont="1" applyFill="1" applyBorder="1" applyProtection="1"/>
    <xf numFmtId="0" fontId="27" fillId="12" borderId="0" xfId="0" applyFont="1" applyFill="1" applyProtection="1"/>
    <xf numFmtId="0" fontId="27" fillId="0" borderId="0" xfId="0" applyFont="1" applyProtection="1"/>
    <xf numFmtId="0" fontId="32" fillId="6" borderId="2" xfId="0" applyFont="1" applyFill="1" applyBorder="1" applyProtection="1"/>
    <xf numFmtId="0" fontId="8" fillId="6" borderId="0" xfId="0" applyFont="1" applyFill="1" applyProtection="1"/>
    <xf numFmtId="0" fontId="24" fillId="6" borderId="0" xfId="0" applyFont="1" applyFill="1" applyBorder="1" applyAlignment="1" applyProtection="1">
      <alignment horizontal="left"/>
    </xf>
    <xf numFmtId="0" fontId="8" fillId="6" borderId="0" xfId="0" applyFont="1" applyFill="1" applyBorder="1" applyProtection="1"/>
    <xf numFmtId="0" fontId="24" fillId="6" borderId="3" xfId="0" applyFont="1" applyFill="1" applyBorder="1" applyProtection="1"/>
    <xf numFmtId="0" fontId="22" fillId="6" borderId="2" xfId="0" applyFont="1" applyFill="1" applyBorder="1" applyProtection="1"/>
    <xf numFmtId="3" fontId="31" fillId="6" borderId="0" xfId="0" applyNumberFormat="1" applyFont="1" applyFill="1" applyBorder="1" applyAlignment="1" applyProtection="1">
      <alignment horizontal="right"/>
    </xf>
    <xf numFmtId="0" fontId="8" fillId="6" borderId="3" xfId="0" applyFont="1" applyFill="1" applyBorder="1" applyProtection="1"/>
    <xf numFmtId="0" fontId="24" fillId="6" borderId="0" xfId="0" applyFont="1" applyFill="1" applyBorder="1" applyProtection="1"/>
    <xf numFmtId="0" fontId="8" fillId="6" borderId="4" xfId="0" applyFont="1" applyFill="1" applyBorder="1" applyProtection="1"/>
    <xf numFmtId="0" fontId="8" fillId="6" borderId="5" xfId="0" applyFont="1" applyFill="1" applyBorder="1" applyProtection="1"/>
    <xf numFmtId="0" fontId="26" fillId="6" borderId="10" xfId="0" applyFont="1" applyFill="1" applyBorder="1" applyProtection="1"/>
    <xf numFmtId="0" fontId="27" fillId="6" borderId="11" xfId="0" applyFont="1" applyFill="1" applyBorder="1" applyProtection="1"/>
    <xf numFmtId="3" fontId="26" fillId="6" borderId="11" xfId="0" applyNumberFormat="1" applyFont="1" applyFill="1" applyBorder="1" applyAlignment="1" applyProtection="1">
      <alignment horizontal="right"/>
    </xf>
    <xf numFmtId="0" fontId="27" fillId="6" borderId="12" xfId="0" applyFont="1" applyFill="1" applyBorder="1" applyProtection="1"/>
    <xf numFmtId="0" fontId="10" fillId="12" borderId="0" xfId="0" applyFont="1" applyFill="1" applyProtection="1"/>
    <xf numFmtId="165" fontId="8" fillId="12" borderId="0" xfId="0" applyNumberFormat="1" applyFont="1" applyFill="1" applyProtection="1"/>
    <xf numFmtId="0" fontId="26" fillId="5" borderId="14" xfId="0" applyFont="1" applyFill="1" applyBorder="1" applyProtection="1"/>
    <xf numFmtId="0" fontId="8" fillId="5" borderId="15" xfId="0" applyFont="1" applyFill="1" applyBorder="1" applyProtection="1"/>
    <xf numFmtId="0" fontId="10" fillId="5" borderId="15" xfId="0" applyFont="1" applyFill="1" applyBorder="1" applyProtection="1"/>
    <xf numFmtId="165" fontId="22" fillId="5" borderId="15" xfId="0" applyNumberFormat="1" applyFont="1" applyFill="1" applyBorder="1" applyAlignment="1" applyProtection="1">
      <alignment horizontal="left"/>
    </xf>
    <xf numFmtId="0" fontId="8" fillId="5" borderId="16" xfId="0" applyFont="1" applyFill="1" applyBorder="1" applyProtection="1"/>
    <xf numFmtId="0" fontId="22" fillId="5" borderId="0" xfId="0" applyFont="1" applyFill="1" applyBorder="1" applyProtection="1"/>
    <xf numFmtId="0" fontId="22" fillId="5" borderId="0" xfId="0" applyFont="1" applyFill="1" applyBorder="1" applyAlignment="1" applyProtection="1">
      <alignment horizontal="right"/>
    </xf>
    <xf numFmtId="0" fontId="8" fillId="5" borderId="0" xfId="0" applyFont="1" applyFill="1" applyBorder="1" applyProtection="1"/>
    <xf numFmtId="0" fontId="10" fillId="5" borderId="0" xfId="0" applyFont="1" applyFill="1" applyBorder="1" applyProtection="1"/>
    <xf numFmtId="0" fontId="24" fillId="5" borderId="3" xfId="0" applyFont="1" applyFill="1" applyBorder="1" applyProtection="1"/>
    <xf numFmtId="0" fontId="22" fillId="5" borderId="8" xfId="0" applyFont="1" applyFill="1" applyBorder="1" applyProtection="1"/>
    <xf numFmtId="0" fontId="8" fillId="5" borderId="8" xfId="0" applyFont="1" applyFill="1" applyBorder="1" applyProtection="1"/>
    <xf numFmtId="0" fontId="26" fillId="5" borderId="10" xfId="0" applyFont="1" applyFill="1" applyBorder="1" applyProtection="1"/>
    <xf numFmtId="0" fontId="27" fillId="5" borderId="11" xfId="0" applyFont="1" applyFill="1" applyBorder="1" applyProtection="1"/>
    <xf numFmtId="3" fontId="26" fillId="5" borderId="11" xfId="0" applyNumberFormat="1" applyFont="1" applyFill="1" applyBorder="1" applyAlignment="1" applyProtection="1">
      <alignment horizontal="right"/>
    </xf>
    <xf numFmtId="0" fontId="27" fillId="5" borderId="12" xfId="0" applyFont="1" applyFill="1" applyBorder="1" applyProtection="1"/>
    <xf numFmtId="0" fontId="8" fillId="5" borderId="2" xfId="0" applyFont="1" applyFill="1" applyBorder="1" applyProtection="1"/>
    <xf numFmtId="0" fontId="16" fillId="5" borderId="3" xfId="0" applyFont="1" applyFill="1" applyBorder="1" applyProtection="1"/>
    <xf numFmtId="0" fontId="28" fillId="5" borderId="2" xfId="0" applyFont="1" applyFill="1" applyBorder="1" applyProtection="1"/>
    <xf numFmtId="0" fontId="14" fillId="5" borderId="0" xfId="0" applyFont="1" applyFill="1" applyBorder="1" applyProtection="1"/>
    <xf numFmtId="0" fontId="39" fillId="5" borderId="0" xfId="0" applyFont="1" applyFill="1" applyBorder="1" applyProtection="1"/>
    <xf numFmtId="0" fontId="15" fillId="5" borderId="0" xfId="0" applyFont="1" applyFill="1" applyBorder="1" applyProtection="1"/>
    <xf numFmtId="0" fontId="38" fillId="5" borderId="3" xfId="0" applyFont="1" applyFill="1" applyBorder="1" applyProtection="1"/>
    <xf numFmtId="0" fontId="14" fillId="12" borderId="0" xfId="0" applyFont="1" applyFill="1" applyProtection="1"/>
    <xf numFmtId="0" fontId="14" fillId="0" borderId="0" xfId="0" applyFont="1" applyProtection="1"/>
    <xf numFmtId="0" fontId="39" fillId="5" borderId="3" xfId="0" applyFont="1" applyFill="1" applyBorder="1" applyProtection="1"/>
    <xf numFmtId="0" fontId="28" fillId="5" borderId="4" xfId="0" applyFont="1" applyFill="1" applyBorder="1" applyProtection="1"/>
    <xf numFmtId="0" fontId="14" fillId="5" borderId="5" xfId="0" applyFont="1" applyFill="1" applyBorder="1" applyProtection="1"/>
    <xf numFmtId="0" fontId="39" fillId="5" borderId="5" xfId="0" applyFont="1" applyFill="1" applyBorder="1" applyProtection="1"/>
    <xf numFmtId="0" fontId="15" fillId="5" borderId="5" xfId="0" applyFont="1" applyFill="1" applyBorder="1" applyProtection="1"/>
    <xf numFmtId="0" fontId="39" fillId="5" borderId="6" xfId="0" applyFont="1" applyFill="1" applyBorder="1" applyProtection="1"/>
    <xf numFmtId="0" fontId="26" fillId="7" borderId="14" xfId="0" applyFont="1" applyFill="1" applyBorder="1" applyProtection="1"/>
    <xf numFmtId="0" fontId="32" fillId="7" borderId="15" xfId="0" applyFont="1" applyFill="1" applyBorder="1" applyProtection="1"/>
    <xf numFmtId="0" fontId="22" fillId="7" borderId="15" xfId="0" applyFont="1" applyFill="1" applyBorder="1" applyAlignment="1" applyProtection="1">
      <alignment horizontal="left"/>
    </xf>
    <xf numFmtId="0" fontId="32" fillId="7" borderId="16" xfId="0" applyFont="1" applyFill="1" applyBorder="1" applyProtection="1"/>
    <xf numFmtId="0" fontId="22" fillId="7" borderId="0" xfId="0" applyFont="1" applyFill="1" applyBorder="1" applyProtection="1"/>
    <xf numFmtId="0" fontId="8" fillId="7" borderId="0" xfId="0" applyFont="1" applyFill="1" applyBorder="1" applyProtection="1"/>
    <xf numFmtId="165" fontId="8" fillId="7" borderId="0" xfId="0" applyNumberFormat="1" applyFont="1" applyFill="1" applyBorder="1" applyProtection="1"/>
    <xf numFmtId="0" fontId="24" fillId="7" borderId="3" xfId="0" applyFont="1" applyFill="1" applyBorder="1" applyProtection="1"/>
    <xf numFmtId="0" fontId="8" fillId="7" borderId="7" xfId="0" applyFont="1" applyFill="1" applyBorder="1" applyAlignment="1" applyProtection="1">
      <alignment horizontal="center"/>
    </xf>
    <xf numFmtId="0" fontId="8" fillId="7" borderId="8" xfId="0" applyFont="1" applyFill="1" applyBorder="1" applyProtection="1"/>
    <xf numFmtId="0" fontId="8" fillId="7" borderId="8" xfId="0" applyFont="1" applyFill="1" applyBorder="1" applyAlignment="1" applyProtection="1">
      <alignment horizontal="center"/>
    </xf>
    <xf numFmtId="0" fontId="26" fillId="7" borderId="10" xfId="0" applyFont="1" applyFill="1" applyBorder="1" applyProtection="1"/>
    <xf numFmtId="0" fontId="27" fillId="7" borderId="11" xfId="0" applyFont="1" applyFill="1" applyBorder="1" applyProtection="1"/>
    <xf numFmtId="3" fontId="26" fillId="7" borderId="11" xfId="0" applyNumberFormat="1" applyFont="1" applyFill="1" applyBorder="1" applyAlignment="1" applyProtection="1">
      <alignment horizontal="right"/>
    </xf>
    <xf numFmtId="0" fontId="27" fillId="7" borderId="12" xfId="0" applyFont="1" applyFill="1" applyBorder="1" applyProtection="1"/>
    <xf numFmtId="0" fontId="29" fillId="7" borderId="2" xfId="0" applyFont="1" applyFill="1" applyBorder="1" applyProtection="1"/>
    <xf numFmtId="0" fontId="29" fillId="7" borderId="0" xfId="0" applyFont="1" applyFill="1" applyBorder="1" applyProtection="1"/>
    <xf numFmtId="0" fontId="15" fillId="7" borderId="0" xfId="0" applyFont="1" applyFill="1" applyBorder="1" applyProtection="1"/>
    <xf numFmtId="166" fontId="15" fillId="7" borderId="0" xfId="1" applyNumberFormat="1" applyFont="1" applyFill="1" applyBorder="1" applyProtection="1"/>
    <xf numFmtId="0" fontId="25" fillId="7" borderId="3" xfId="0" applyFont="1" applyFill="1" applyBorder="1" applyProtection="1"/>
    <xf numFmtId="0" fontId="15" fillId="12" borderId="0" xfId="0" applyFont="1" applyFill="1" applyProtection="1"/>
    <xf numFmtId="0" fontId="15" fillId="0" borderId="0" xfId="0" applyFont="1" applyProtection="1"/>
    <xf numFmtId="0" fontId="29" fillId="7" borderId="4" xfId="0" applyFont="1" applyFill="1" applyBorder="1" applyProtection="1"/>
    <xf numFmtId="0" fontId="29" fillId="7" borderId="5" xfId="0" applyFont="1" applyFill="1" applyBorder="1" applyProtection="1"/>
    <xf numFmtId="0" fontId="15" fillId="7" borderId="5" xfId="0" applyFont="1" applyFill="1" applyBorder="1" applyProtection="1"/>
    <xf numFmtId="166" fontId="15" fillId="7" borderId="5" xfId="0" applyNumberFormat="1" applyFont="1" applyFill="1" applyBorder="1" applyProtection="1"/>
    <xf numFmtId="0" fontId="25" fillId="7" borderId="6" xfId="0" applyFont="1" applyFill="1" applyBorder="1" applyProtection="1"/>
    <xf numFmtId="0" fontId="26" fillId="13" borderId="14" xfId="0" applyFont="1" applyFill="1" applyBorder="1" applyProtection="1"/>
    <xf numFmtId="0" fontId="32" fillId="13" borderId="15" xfId="0" applyFont="1" applyFill="1" applyBorder="1" applyProtection="1"/>
    <xf numFmtId="0" fontId="22" fillId="13" borderId="15" xfId="0" applyFont="1" applyFill="1" applyBorder="1" applyAlignment="1" applyProtection="1">
      <alignment horizontal="left"/>
    </xf>
    <xf numFmtId="0" fontId="32" fillId="13" borderId="16" xfId="0" applyFont="1" applyFill="1" applyBorder="1" applyProtection="1"/>
    <xf numFmtId="0" fontId="22" fillId="13" borderId="2" xfId="0" applyFont="1" applyFill="1" applyBorder="1" applyProtection="1"/>
    <xf numFmtId="0" fontId="8" fillId="13" borderId="0" xfId="0" applyFont="1" applyFill="1" applyBorder="1" applyProtection="1"/>
    <xf numFmtId="167" fontId="8" fillId="13" borderId="0" xfId="2" applyNumberFormat="1" applyFont="1" applyFill="1" applyBorder="1" applyProtection="1"/>
    <xf numFmtId="0" fontId="24" fillId="13" borderId="3" xfId="0" applyFont="1" applyFill="1" applyBorder="1" applyProtection="1"/>
    <xf numFmtId="166" fontId="8" fillId="13" borderId="0" xfId="0" applyNumberFormat="1" applyFont="1" applyFill="1" applyBorder="1" applyProtection="1"/>
    <xf numFmtId="168" fontId="8" fillId="13" borderId="0" xfId="0" applyNumberFormat="1" applyFont="1" applyFill="1" applyBorder="1" applyProtection="1"/>
    <xf numFmtId="0" fontId="8" fillId="13" borderId="4" xfId="0" applyFont="1" applyFill="1" applyBorder="1" applyProtection="1"/>
    <xf numFmtId="0" fontId="8" fillId="13" borderId="5" xfId="0" applyFont="1" applyFill="1" applyBorder="1" applyProtection="1"/>
    <xf numFmtId="0" fontId="10" fillId="13" borderId="5" xfId="0" applyFont="1" applyFill="1" applyBorder="1" applyProtection="1"/>
    <xf numFmtId="0" fontId="26" fillId="13" borderId="10" xfId="0" applyFont="1" applyFill="1" applyBorder="1" applyProtection="1"/>
    <xf numFmtId="0" fontId="27" fillId="13" borderId="11" xfId="0" applyFont="1" applyFill="1" applyBorder="1" applyProtection="1"/>
    <xf numFmtId="167" fontId="26" fillId="13" borderId="11" xfId="0" applyNumberFormat="1" applyFont="1" applyFill="1" applyBorder="1" applyProtection="1"/>
    <xf numFmtId="170" fontId="26" fillId="13" borderId="11" xfId="0" applyNumberFormat="1" applyFont="1" applyFill="1" applyBorder="1" applyProtection="1"/>
    <xf numFmtId="0" fontId="27" fillId="13" borderId="12" xfId="0" applyFont="1" applyFill="1" applyBorder="1" applyProtection="1"/>
    <xf numFmtId="0" fontId="26" fillId="15" borderId="10" xfId="0" applyFont="1" applyFill="1" applyBorder="1" applyProtection="1"/>
    <xf numFmtId="0" fontId="8" fillId="15" borderId="11" xfId="0" applyFont="1" applyFill="1" applyBorder="1" applyProtection="1"/>
    <xf numFmtId="3" fontId="26" fillId="15" borderId="11" xfId="0" applyNumberFormat="1" applyFont="1" applyFill="1" applyBorder="1" applyAlignment="1" applyProtection="1">
      <alignment horizontal="right"/>
    </xf>
    <xf numFmtId="0" fontId="32" fillId="15" borderId="12" xfId="0" applyFont="1" applyFill="1" applyBorder="1" applyProtection="1"/>
    <xf numFmtId="0" fontId="26" fillId="9" borderId="14" xfId="0" applyFont="1" applyFill="1" applyBorder="1" applyProtection="1"/>
    <xf numFmtId="0" fontId="32" fillId="9" borderId="15" xfId="0" applyFont="1" applyFill="1" applyBorder="1" applyProtection="1"/>
    <xf numFmtId="0" fontId="22" fillId="9" borderId="15" xfId="0" applyFont="1" applyFill="1" applyBorder="1" applyAlignment="1" applyProtection="1">
      <alignment horizontal="left"/>
    </xf>
    <xf numFmtId="0" fontId="32" fillId="9" borderId="16" xfId="0" applyFont="1" applyFill="1" applyBorder="1" applyProtection="1"/>
    <xf numFmtId="0" fontId="7" fillId="9" borderId="2" xfId="0" applyFont="1" applyFill="1" applyBorder="1" applyAlignment="1" applyProtection="1">
      <alignment horizontal="left"/>
    </xf>
    <xf numFmtId="0" fontId="8" fillId="9" borderId="0" xfId="0" applyFont="1" applyFill="1" applyBorder="1" applyAlignment="1" applyProtection="1">
      <alignment horizontal="left"/>
    </xf>
    <xf numFmtId="0" fontId="22" fillId="9" borderId="0" xfId="0" applyFont="1" applyFill="1" applyBorder="1" applyProtection="1"/>
    <xf numFmtId="0" fontId="8" fillId="9" borderId="0" xfId="0" applyFont="1" applyFill="1" applyBorder="1" applyProtection="1"/>
    <xf numFmtId="0" fontId="16" fillId="9" borderId="0" xfId="0" applyFont="1" applyFill="1" applyBorder="1" applyProtection="1"/>
    <xf numFmtId="0" fontId="24" fillId="9" borderId="3" xfId="0" applyFont="1" applyFill="1" applyBorder="1" applyProtection="1"/>
    <xf numFmtId="0" fontId="24" fillId="9" borderId="2" xfId="0" applyFont="1" applyFill="1" applyBorder="1" applyProtection="1"/>
    <xf numFmtId="0" fontId="22" fillId="9" borderId="0" xfId="0" applyFont="1" applyFill="1" applyBorder="1" applyAlignment="1" applyProtection="1">
      <alignment horizontal="left"/>
    </xf>
    <xf numFmtId="0" fontId="24" fillId="9" borderId="7" xfId="0" applyFont="1" applyFill="1" applyBorder="1" applyProtection="1"/>
    <xf numFmtId="0" fontId="22" fillId="9" borderId="8" xfId="0" applyFont="1" applyFill="1" applyBorder="1" applyAlignment="1" applyProtection="1">
      <alignment horizontal="left"/>
    </xf>
    <xf numFmtId="0" fontId="8" fillId="9" borderId="8" xfId="0" applyFont="1" applyFill="1" applyBorder="1" applyAlignment="1" applyProtection="1">
      <alignment horizontal="left"/>
    </xf>
    <xf numFmtId="0" fontId="22" fillId="9" borderId="8" xfId="0" applyFont="1" applyFill="1" applyBorder="1" applyProtection="1"/>
    <xf numFmtId="0" fontId="8" fillId="9" borderId="8" xfId="0" applyFont="1" applyFill="1" applyBorder="1" applyProtection="1"/>
    <xf numFmtId="0" fontId="24" fillId="9" borderId="9" xfId="0" applyFont="1" applyFill="1" applyBorder="1" applyProtection="1"/>
    <xf numFmtId="0" fontId="7" fillId="9" borderId="2" xfId="0" applyFont="1" applyFill="1" applyBorder="1" applyProtection="1"/>
    <xf numFmtId="0" fontId="7" fillId="9" borderId="7" xfId="0" applyFont="1" applyFill="1" applyBorder="1" applyProtection="1"/>
    <xf numFmtId="0" fontId="16" fillId="9" borderId="8" xfId="0" applyFont="1" applyFill="1" applyBorder="1" applyProtection="1"/>
    <xf numFmtId="0" fontId="8" fillId="9" borderId="4" xfId="0" applyFont="1" applyFill="1" applyBorder="1" applyProtection="1"/>
    <xf numFmtId="0" fontId="8" fillId="9" borderId="5" xfId="0" applyFont="1" applyFill="1" applyBorder="1" applyProtection="1"/>
    <xf numFmtId="0" fontId="26" fillId="9" borderId="10" xfId="0" applyFont="1" applyFill="1" applyBorder="1" applyProtection="1"/>
    <xf numFmtId="0" fontId="27" fillId="9" borderId="11" xfId="0" applyFont="1" applyFill="1" applyBorder="1" applyProtection="1"/>
    <xf numFmtId="3" fontId="26" fillId="9" borderId="11" xfId="0" applyNumberFormat="1" applyFont="1" applyFill="1" applyBorder="1" applyProtection="1"/>
    <xf numFmtId="0" fontId="27" fillId="9" borderId="12" xfId="0" applyFont="1" applyFill="1" applyBorder="1" applyProtection="1"/>
    <xf numFmtId="0" fontId="10" fillId="0" borderId="0" xfId="0" applyFont="1" applyProtection="1"/>
    <xf numFmtId="0" fontId="1" fillId="0" borderId="0" xfId="0" applyFont="1" applyProtection="1"/>
    <xf numFmtId="0" fontId="22" fillId="15" borderId="11" xfId="0" applyFont="1" applyFill="1" applyBorder="1" applyProtection="1"/>
    <xf numFmtId="0" fontId="22" fillId="15" borderId="12" xfId="0" applyFont="1" applyFill="1" applyBorder="1" applyProtection="1"/>
    <xf numFmtId="0" fontId="22" fillId="0" borderId="0" xfId="0" applyFont="1" applyProtection="1"/>
    <xf numFmtId="0" fontId="1" fillId="12" borderId="0" xfId="0" applyFont="1" applyFill="1" applyProtection="1"/>
    <xf numFmtId="0" fontId="7" fillId="5" borderId="11" xfId="0" applyFont="1" applyFill="1" applyBorder="1" applyProtection="1"/>
    <xf numFmtId="3" fontId="26" fillId="5" borderId="11" xfId="0" applyNumberFormat="1" applyFont="1" applyFill="1" applyBorder="1" applyProtection="1"/>
    <xf numFmtId="0" fontId="22" fillId="5" borderId="12" xfId="0" applyFont="1" applyFill="1" applyBorder="1" applyProtection="1"/>
    <xf numFmtId="0" fontId="7" fillId="0" borderId="0" xfId="0" applyFont="1" applyProtection="1"/>
    <xf numFmtId="0" fontId="22" fillId="15" borderId="11" xfId="0" applyFont="1" applyFill="1" applyBorder="1" applyAlignment="1" applyProtection="1">
      <alignment horizontal="right"/>
    </xf>
    <xf numFmtId="4" fontId="26" fillId="15" borderId="11" xfId="0" applyNumberFormat="1" applyFont="1" applyFill="1" applyBorder="1" applyAlignment="1" applyProtection="1">
      <alignment horizontal="right"/>
    </xf>
    <xf numFmtId="0" fontId="23" fillId="12" borderId="0" xfId="0" applyFont="1" applyFill="1" applyProtection="1"/>
    <xf numFmtId="0" fontId="30" fillId="12" borderId="0" xfId="0" applyFont="1" applyFill="1" applyProtection="1"/>
    <xf numFmtId="0" fontId="12" fillId="12" borderId="0" xfId="0" applyFont="1" applyFill="1" applyProtection="1"/>
    <xf numFmtId="1" fontId="34" fillId="5" borderId="0" xfId="2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>
      <alignment horizontal="right"/>
    </xf>
    <xf numFmtId="1" fontId="34" fillId="5" borderId="5" xfId="2" applyNumberFormat="1" applyFont="1" applyFill="1" applyBorder="1" applyAlignment="1">
      <alignment horizontal="right"/>
    </xf>
    <xf numFmtId="3" fontId="34" fillId="5" borderId="5" xfId="0" applyNumberFormat="1" applyFont="1" applyFill="1" applyBorder="1" applyAlignment="1">
      <alignment horizontal="right"/>
    </xf>
    <xf numFmtId="0" fontId="38" fillId="5" borderId="6" xfId="0" applyFont="1" applyFill="1" applyBorder="1"/>
    <xf numFmtId="5" fontId="28" fillId="9" borderId="0" xfId="0" applyNumberFormat="1" applyFont="1" applyFill="1" applyBorder="1" applyAlignment="1">
      <alignment horizontal="left"/>
    </xf>
    <xf numFmtId="0" fontId="28" fillId="13" borderId="2" xfId="0" applyFont="1" applyFill="1" applyBorder="1"/>
    <xf numFmtId="0" fontId="14" fillId="13" borderId="0" xfId="0" applyFont="1" applyFill="1" applyBorder="1"/>
    <xf numFmtId="3" fontId="35" fillId="13" borderId="0" xfId="0" applyNumberFormat="1" applyFont="1" applyFill="1" applyBorder="1"/>
    <xf numFmtId="0" fontId="39" fillId="13" borderId="3" xfId="0" applyFont="1" applyFill="1" applyBorder="1"/>
    <xf numFmtId="0" fontId="28" fillId="13" borderId="4" xfId="0" applyFont="1" applyFill="1" applyBorder="1"/>
    <xf numFmtId="0" fontId="14" fillId="13" borderId="5" xfId="0" applyFont="1" applyFill="1" applyBorder="1"/>
    <xf numFmtId="3" fontId="35" fillId="13" borderId="5" xfId="0" applyNumberFormat="1" applyFont="1" applyFill="1" applyBorder="1"/>
    <xf numFmtId="0" fontId="39" fillId="13" borderId="6" xfId="0" applyFont="1" applyFill="1" applyBorder="1"/>
    <xf numFmtId="170" fontId="35" fillId="13" borderId="0" xfId="0" applyNumberFormat="1" applyFont="1" applyFill="1" applyBorder="1"/>
    <xf numFmtId="170" fontId="35" fillId="13" borderId="5" xfId="0" applyNumberFormat="1" applyFont="1" applyFill="1" applyBorder="1"/>
    <xf numFmtId="0" fontId="28" fillId="7" borderId="2" xfId="0" applyFont="1" applyFill="1" applyBorder="1"/>
    <xf numFmtId="0" fontId="28" fillId="7" borderId="0" xfId="0" applyFont="1" applyFill="1" applyBorder="1"/>
    <xf numFmtId="0" fontId="14" fillId="7" borderId="0" xfId="0" applyFont="1" applyFill="1" applyBorder="1"/>
    <xf numFmtId="166" fontId="14" fillId="7" borderId="0" xfId="1" applyNumberFormat="1" applyFont="1" applyFill="1" applyBorder="1"/>
    <xf numFmtId="3" fontId="28" fillId="7" borderId="0" xfId="0" applyNumberFormat="1" applyFont="1" applyFill="1" applyBorder="1"/>
    <xf numFmtId="0" fontId="39" fillId="7" borderId="3" xfId="0" applyFont="1" applyFill="1" applyBorder="1"/>
    <xf numFmtId="0" fontId="28" fillId="7" borderId="4" xfId="0" applyFont="1" applyFill="1" applyBorder="1"/>
    <xf numFmtId="0" fontId="28" fillId="7" borderId="5" xfId="0" applyFont="1" applyFill="1" applyBorder="1"/>
    <xf numFmtId="0" fontId="14" fillId="7" borderId="5" xfId="0" applyFont="1" applyFill="1" applyBorder="1"/>
    <xf numFmtId="166" fontId="14" fillId="7" borderId="5" xfId="0" applyNumberFormat="1" applyFont="1" applyFill="1" applyBorder="1"/>
    <xf numFmtId="3" fontId="28" fillId="7" borderId="5" xfId="0" applyNumberFormat="1" applyFont="1" applyFill="1" applyBorder="1"/>
    <xf numFmtId="0" fontId="39" fillId="7" borderId="6" xfId="0" applyFont="1" applyFill="1" applyBorder="1"/>
    <xf numFmtId="1" fontId="35" fillId="7" borderId="0" xfId="2" applyNumberFormat="1" applyFont="1" applyFill="1" applyBorder="1" applyProtection="1">
      <protection locked="0"/>
    </xf>
    <xf numFmtId="1" fontId="35" fillId="7" borderId="5" xfId="2" applyNumberFormat="1" applyFont="1" applyFill="1" applyBorder="1" applyProtection="1">
      <protection locked="0"/>
    </xf>
    <xf numFmtId="1" fontId="35" fillId="9" borderId="0" xfId="2" applyNumberFormat="1" applyFont="1" applyFill="1" applyBorder="1" applyProtection="1">
      <protection locked="0"/>
    </xf>
    <xf numFmtId="0" fontId="35" fillId="9" borderId="0" xfId="0" applyFont="1" applyFill="1" applyBorder="1" applyAlignment="1">
      <alignment horizontal="left"/>
    </xf>
    <xf numFmtId="0" fontId="28" fillId="9" borderId="0" xfId="0" applyFont="1" applyFill="1" applyBorder="1"/>
    <xf numFmtId="0" fontId="14" fillId="9" borderId="0" xfId="0" applyFont="1" applyFill="1" applyBorder="1"/>
    <xf numFmtId="0" fontId="35" fillId="9" borderId="0" xfId="0" applyFont="1" applyFill="1" applyBorder="1"/>
    <xf numFmtId="0" fontId="17" fillId="9" borderId="0" xfId="0" applyFont="1" applyFill="1" applyBorder="1"/>
    <xf numFmtId="0" fontId="39" fillId="9" borderId="3" xfId="0" applyFont="1" applyFill="1" applyBorder="1"/>
    <xf numFmtId="0" fontId="28" fillId="9" borderId="0" xfId="0" applyFont="1" applyFill="1" applyBorder="1" applyAlignment="1">
      <alignment horizontal="left"/>
    </xf>
    <xf numFmtId="3" fontId="14" fillId="12" borderId="0" xfId="0" applyNumberFormat="1" applyFont="1" applyFill="1"/>
    <xf numFmtId="0" fontId="28" fillId="9" borderId="2" xfId="0" applyFont="1" applyFill="1" applyBorder="1" applyAlignment="1">
      <alignment horizontal="left"/>
    </xf>
    <xf numFmtId="3" fontId="35" fillId="9" borderId="0" xfId="2" applyNumberFormat="1" applyFont="1" applyFill="1" applyBorder="1"/>
    <xf numFmtId="3" fontId="35" fillId="9" borderId="0" xfId="0" applyNumberFormat="1" applyFont="1" applyFill="1" applyBorder="1"/>
    <xf numFmtId="0" fontId="28" fillId="9" borderId="4" xfId="0" applyFont="1" applyFill="1" applyBorder="1" applyAlignment="1">
      <alignment horizontal="left"/>
    </xf>
    <xf numFmtId="5" fontId="28" fillId="9" borderId="5" xfId="0" applyNumberFormat="1" applyFont="1" applyFill="1" applyBorder="1" applyAlignment="1">
      <alignment horizontal="left"/>
    </xf>
    <xf numFmtId="1" fontId="35" fillId="9" borderId="5" xfId="2" applyNumberFormat="1" applyFont="1" applyFill="1" applyBorder="1" applyProtection="1">
      <protection locked="0"/>
    </xf>
    <xf numFmtId="0" fontId="35" fillId="9" borderId="5" xfId="0" applyFont="1" applyFill="1" applyBorder="1" applyAlignment="1">
      <alignment horizontal="left"/>
    </xf>
    <xf numFmtId="0" fontId="28" fillId="9" borderId="5" xfId="0" applyFont="1" applyFill="1" applyBorder="1"/>
    <xf numFmtId="0" fontId="14" fillId="9" borderId="5" xfId="0" applyFont="1" applyFill="1" applyBorder="1"/>
    <xf numFmtId="0" fontId="35" fillId="9" borderId="5" xfId="0" applyFont="1" applyFill="1" applyBorder="1"/>
    <xf numFmtId="0" fontId="17" fillId="9" borderId="5" xfId="0" applyFont="1" applyFill="1" applyBorder="1"/>
    <xf numFmtId="3" fontId="35" fillId="9" borderId="5" xfId="0" applyNumberFormat="1" applyFont="1" applyFill="1" applyBorder="1"/>
    <xf numFmtId="0" fontId="39" fillId="9" borderId="6" xfId="0" applyFont="1" applyFill="1" applyBorder="1"/>
    <xf numFmtId="0" fontId="24" fillId="15" borderId="0" xfId="0" applyFont="1" applyFill="1"/>
    <xf numFmtId="0" fontId="22" fillId="15" borderId="0" xfId="0" applyFont="1" applyFill="1"/>
    <xf numFmtId="3" fontId="0" fillId="0" borderId="0" xfId="0" applyNumberFormat="1"/>
    <xf numFmtId="0" fontId="8" fillId="10" borderId="18" xfId="0" applyFont="1" applyFill="1" applyBorder="1" applyAlignment="1" applyProtection="1">
      <alignment vertical="center"/>
    </xf>
    <xf numFmtId="0" fontId="8" fillId="10" borderId="12" xfId="0" applyFont="1" applyFill="1" applyBorder="1" applyProtection="1"/>
    <xf numFmtId="0" fontId="8" fillId="10" borderId="2" xfId="0" applyFont="1" applyFill="1" applyBorder="1" applyProtection="1"/>
    <xf numFmtId="0" fontId="8" fillId="10" borderId="3" xfId="0" applyFont="1" applyFill="1" applyBorder="1" applyProtection="1"/>
    <xf numFmtId="0" fontId="8" fillId="10" borderId="6" xfId="0" applyFont="1" applyFill="1" applyBorder="1" applyProtection="1"/>
    <xf numFmtId="0" fontId="8" fillId="12" borderId="0" xfId="0" applyFont="1" applyFill="1" applyAlignment="1" applyProtection="1">
      <alignment horizontal="left"/>
    </xf>
    <xf numFmtId="0" fontId="8" fillId="10" borderId="4" xfId="0" applyFont="1" applyFill="1" applyBorder="1" applyAlignment="1" applyProtection="1">
      <alignment horizontal="left"/>
    </xf>
    <xf numFmtId="4" fontId="22" fillId="12" borderId="0" xfId="0" applyNumberFormat="1" applyFont="1" applyFill="1" applyProtection="1"/>
    <xf numFmtId="1" fontId="32" fillId="2" borderId="0" xfId="0" applyNumberFormat="1" applyFont="1" applyFill="1" applyBorder="1" applyProtection="1">
      <protection locked="0"/>
    </xf>
    <xf numFmtId="12" fontId="34" fillId="10" borderId="5" xfId="0" applyNumberFormat="1" applyFont="1" applyFill="1" applyBorder="1"/>
    <xf numFmtId="0" fontId="8" fillId="12" borderId="0" xfId="0" applyFont="1" applyFill="1" applyBorder="1" applyProtection="1"/>
    <xf numFmtId="0" fontId="8" fillId="0" borderId="0" xfId="0" applyFont="1" applyBorder="1" applyProtection="1"/>
    <xf numFmtId="0" fontId="24" fillId="15" borderId="0" xfId="0" applyFont="1" applyFill="1" applyProtection="1"/>
    <xf numFmtId="0" fontId="31" fillId="6" borderId="0" xfId="0" applyFont="1" applyFill="1" applyBorder="1" applyAlignment="1" applyProtection="1">
      <alignment horizontal="right"/>
    </xf>
    <xf numFmtId="1" fontId="32" fillId="6" borderId="0" xfId="0" applyNumberFormat="1" applyFont="1" applyFill="1" applyBorder="1" applyProtection="1"/>
    <xf numFmtId="0" fontId="32" fillId="6" borderId="0" xfId="0" applyFont="1" applyFill="1" applyBorder="1" applyProtection="1"/>
    <xf numFmtId="0" fontId="31" fillId="5" borderId="2" xfId="0" applyFont="1" applyFill="1" applyBorder="1" applyProtection="1"/>
    <xf numFmtId="0" fontId="31" fillId="5" borderId="0" xfId="0" applyFont="1" applyFill="1" applyBorder="1" applyAlignment="1" applyProtection="1">
      <alignment horizontal="center"/>
    </xf>
    <xf numFmtId="3" fontId="31" fillId="5" borderId="0" xfId="0" applyNumberFormat="1" applyFont="1" applyFill="1" applyBorder="1" applyAlignment="1" applyProtection="1">
      <alignment horizontal="right"/>
    </xf>
    <xf numFmtId="0" fontId="31" fillId="5" borderId="7" xfId="0" applyFont="1" applyFill="1" applyBorder="1" applyAlignment="1" applyProtection="1">
      <alignment horizontal="right"/>
    </xf>
    <xf numFmtId="1" fontId="34" fillId="5" borderId="0" xfId="2" applyNumberFormat="1" applyFont="1" applyFill="1" applyBorder="1" applyAlignment="1" applyProtection="1">
      <alignment horizontal="right"/>
    </xf>
    <xf numFmtId="3" fontId="34" fillId="5" borderId="0" xfId="0" applyNumberFormat="1" applyFont="1" applyFill="1" applyBorder="1" applyAlignment="1" applyProtection="1">
      <alignment horizontal="right"/>
    </xf>
    <xf numFmtId="0" fontId="35" fillId="5" borderId="0" xfId="2" applyNumberFormat="1" applyFont="1" applyFill="1" applyBorder="1" applyAlignment="1" applyProtection="1">
      <alignment horizontal="right"/>
    </xf>
    <xf numFmtId="0" fontId="35" fillId="5" borderId="5" xfId="2" applyNumberFormat="1" applyFont="1" applyFill="1" applyBorder="1" applyAlignment="1" applyProtection="1">
      <alignment horizontal="right"/>
    </xf>
    <xf numFmtId="3" fontId="34" fillId="5" borderId="5" xfId="0" applyNumberFormat="1" applyFont="1" applyFill="1" applyBorder="1" applyAlignment="1" applyProtection="1">
      <alignment horizontal="right"/>
    </xf>
    <xf numFmtId="0" fontId="31" fillId="7" borderId="2" xfId="0" applyFont="1" applyFill="1" applyBorder="1" applyAlignment="1" applyProtection="1">
      <alignment horizontal="right"/>
    </xf>
    <xf numFmtId="0" fontId="31" fillId="7" borderId="0" xfId="0" applyFont="1" applyFill="1" applyBorder="1" applyAlignment="1" applyProtection="1">
      <alignment horizontal="center"/>
    </xf>
    <xf numFmtId="3" fontId="31" fillId="7" borderId="0" xfId="0" applyNumberFormat="1" applyFont="1" applyFill="1" applyBorder="1" applyProtection="1"/>
    <xf numFmtId="12" fontId="34" fillId="7" borderId="0" xfId="0" applyNumberFormat="1" applyFont="1" applyFill="1" applyBorder="1" applyProtection="1"/>
    <xf numFmtId="3" fontId="29" fillId="7" borderId="0" xfId="0" applyNumberFormat="1" applyFont="1" applyFill="1" applyBorder="1" applyProtection="1"/>
    <xf numFmtId="12" fontId="34" fillId="7" borderId="5" xfId="0" applyNumberFormat="1" applyFont="1" applyFill="1" applyBorder="1" applyProtection="1"/>
    <xf numFmtId="3" fontId="29" fillId="7" borderId="5" xfId="0" applyNumberFormat="1" applyFont="1" applyFill="1" applyBorder="1" applyProtection="1"/>
    <xf numFmtId="1" fontId="32" fillId="13" borderId="0" xfId="2" applyNumberFormat="1" applyFont="1" applyFill="1" applyBorder="1" applyProtection="1"/>
    <xf numFmtId="3" fontId="32" fillId="13" borderId="0" xfId="0" applyNumberFormat="1" applyFont="1" applyFill="1" applyBorder="1" applyProtection="1"/>
    <xf numFmtId="170" fontId="31" fillId="13" borderId="0" xfId="0" applyNumberFormat="1" applyFont="1" applyFill="1" applyBorder="1" applyProtection="1"/>
    <xf numFmtId="5" fontId="28" fillId="9" borderId="0" xfId="0" applyNumberFormat="1" applyFont="1" applyFill="1" applyBorder="1" applyAlignment="1" applyProtection="1">
      <alignment horizontal="left"/>
    </xf>
    <xf numFmtId="1" fontId="32" fillId="9" borderId="0" xfId="2" applyNumberFormat="1" applyFont="1" applyFill="1" applyBorder="1" applyProtection="1"/>
    <xf numFmtId="0" fontId="32" fillId="9" borderId="0" xfId="0" applyFont="1" applyFill="1" applyBorder="1" applyProtection="1"/>
    <xf numFmtId="3" fontId="31" fillId="9" borderId="0" xfId="2" applyNumberFormat="1" applyFont="1" applyFill="1" applyBorder="1" applyProtection="1"/>
    <xf numFmtId="3" fontId="31" fillId="9" borderId="0" xfId="0" applyNumberFormat="1" applyFont="1" applyFill="1" applyBorder="1" applyProtection="1"/>
    <xf numFmtId="1" fontId="32" fillId="9" borderId="8" xfId="2" applyNumberFormat="1" applyFont="1" applyFill="1" applyBorder="1" applyProtection="1"/>
    <xf numFmtId="3" fontId="31" fillId="9" borderId="8" xfId="0" applyNumberFormat="1" applyFont="1" applyFill="1" applyBorder="1" applyProtection="1"/>
    <xf numFmtId="5" fontId="28" fillId="9" borderId="13" xfId="0" applyNumberFormat="1" applyFont="1" applyFill="1" applyBorder="1" applyAlignment="1" applyProtection="1">
      <alignment horizontal="left"/>
    </xf>
    <xf numFmtId="171" fontId="32" fillId="9" borderId="8" xfId="0" applyNumberFormat="1" applyFont="1" applyFill="1" applyBorder="1" applyProtection="1"/>
    <xf numFmtId="3" fontId="32" fillId="9" borderId="0" xfId="0" applyNumberFormat="1" applyFont="1" applyFill="1" applyBorder="1" applyProtection="1"/>
    <xf numFmtId="3" fontId="32" fillId="15" borderId="11" xfId="0" applyNumberFormat="1" applyFont="1" applyFill="1" applyBorder="1" applyProtection="1"/>
    <xf numFmtId="0" fontId="22" fillId="5" borderId="11" xfId="0" applyFont="1" applyFill="1" applyBorder="1" applyAlignment="1" applyProtection="1">
      <alignment horizontal="right"/>
    </xf>
    <xf numFmtId="3" fontId="32" fillId="5" borderId="11" xfId="0" applyNumberFormat="1" applyFont="1" applyFill="1" applyBorder="1" applyProtection="1"/>
    <xf numFmtId="0" fontId="22" fillId="5" borderId="11" xfId="0" applyFont="1" applyFill="1" applyBorder="1" applyProtection="1"/>
    <xf numFmtId="0" fontId="22" fillId="2" borderId="2" xfId="0" applyFont="1" applyFill="1" applyBorder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32" fillId="2" borderId="0" xfId="0" applyFont="1" applyFill="1" applyAlignment="1" applyProtection="1">
      <alignment horizontal="left"/>
    </xf>
    <xf numFmtId="0" fontId="22" fillId="13" borderId="17" xfId="0" applyFont="1" applyFill="1" applyBorder="1" applyAlignment="1" applyProtection="1">
      <alignment horizontal="left"/>
    </xf>
    <xf numFmtId="0" fontId="22" fillId="13" borderId="0" xfId="0" applyFont="1" applyFill="1" applyBorder="1" applyAlignment="1" applyProtection="1">
      <alignment horizontal="left"/>
    </xf>
    <xf numFmtId="0" fontId="22" fillId="6" borderId="15" xfId="0" applyFont="1" applyFill="1" applyBorder="1" applyAlignment="1" applyProtection="1">
      <alignment horizontal="left" wrapText="1"/>
    </xf>
    <xf numFmtId="0" fontId="22" fillId="6" borderId="16" xfId="0" applyFont="1" applyFill="1" applyBorder="1" applyAlignment="1" applyProtection="1">
      <alignment horizontal="left" wrapText="1"/>
    </xf>
    <xf numFmtId="0" fontId="32" fillId="2" borderId="0" xfId="0" applyFont="1" applyFill="1" applyAlignment="1" applyProtection="1">
      <alignment horizontal="left"/>
      <protection locked="0"/>
    </xf>
    <xf numFmtId="0" fontId="22" fillId="6" borderId="15" xfId="0" applyFont="1" applyFill="1" applyBorder="1" applyAlignment="1">
      <alignment horizontal="left" wrapText="1"/>
    </xf>
    <xf numFmtId="0" fontId="22" fillId="6" borderId="16" xfId="0" applyFont="1" applyFill="1" applyBorder="1" applyAlignment="1">
      <alignment horizontal="left" wrapText="1"/>
    </xf>
    <xf numFmtId="0" fontId="22" fillId="13" borderId="17" xfId="0" applyFont="1" applyFill="1" applyBorder="1" applyAlignment="1">
      <alignment horizontal="left"/>
    </xf>
    <xf numFmtId="0" fontId="22" fillId="13" borderId="0" xfId="0" applyFont="1" applyFill="1" applyBorder="1" applyAlignment="1">
      <alignment horizontal="left"/>
    </xf>
    <xf numFmtId="0" fontId="32" fillId="15" borderId="0" xfId="0" applyFont="1" applyFill="1" applyAlignment="1" applyProtection="1">
      <alignment horizontal="left"/>
    </xf>
    <xf numFmtId="0" fontId="28" fillId="13" borderId="17" xfId="0" applyFont="1" applyFill="1" applyBorder="1" applyAlignment="1">
      <alignment horizontal="left"/>
    </xf>
    <xf numFmtId="0" fontId="28" fillId="13" borderId="0" xfId="0" applyFont="1" applyFill="1" applyBorder="1" applyAlignment="1">
      <alignment horizontal="left"/>
    </xf>
    <xf numFmtId="0" fontId="28" fillId="13" borderId="5" xfId="0" applyFont="1" applyFill="1" applyBorder="1" applyAlignment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6DFA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Übersicht über Kennzahlen</a:t>
            </a:r>
          </a:p>
        </c:rich>
      </c:tx>
      <c:layout>
        <c:manualLayout>
          <c:xMode val="edge"/>
          <c:yMode val="edge"/>
          <c:x val="0.23237688125855627"/>
          <c:y val="2.0128925987077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790540191959598E-2"/>
          <c:y val="8.1467253176789753E-2"/>
          <c:w val="0.61730010190890416"/>
          <c:h val="0.52213598307037734"/>
        </c:manualLayout>
      </c:layout>
      <c:barChart>
        <c:barDir val="col"/>
        <c:grouping val="clustered"/>
        <c:varyColors val="0"/>
        <c:ser>
          <c:idx val="1"/>
          <c:order val="0"/>
          <c:tx>
            <c:v>Ökonomik</c:v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744-4FFC-9DA6-9EB77544AC5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1744-4FFC-9DA6-9EB77544AC59}"/>
              </c:ext>
            </c:extLst>
          </c:dPt>
          <c:dPt>
            <c:idx val="3"/>
            <c:invertIfNegative val="0"/>
            <c:bubble3D val="0"/>
            <c:spPr>
              <a:solidFill>
                <a:srgbClr val="6DFA34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1744-4FFC-9DA6-9EB77544AC59}"/>
              </c:ext>
            </c:extLst>
          </c:dPt>
          <c:dPt>
            <c:idx val="5"/>
            <c:invertIfNegative val="0"/>
            <c:bubble3D val="0"/>
            <c:spPr>
              <a:solidFill>
                <a:srgbClr val="6DFA34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1744-4FFC-9DA6-9EB77544AC59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1744-4FFC-9DA6-9EB77544AC59}"/>
              </c:ext>
            </c:extLst>
          </c:dPt>
          <c:dPt>
            <c:idx val="7"/>
            <c:invertIfNegative val="0"/>
            <c:bubble3D val="0"/>
            <c:spPr>
              <a:solidFill>
                <a:srgbClr val="6DFA34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B-1744-4FFC-9DA6-9EB77544AC59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D-1744-4FFC-9DA6-9EB77544AC59}"/>
              </c:ext>
            </c:extLst>
          </c:dPt>
          <c:dPt>
            <c:idx val="9"/>
            <c:invertIfNegative val="0"/>
            <c:bubble3D val="0"/>
            <c:spPr>
              <a:solidFill>
                <a:srgbClr val="6DFA34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F-1744-4FFC-9DA6-9EB77544A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datenfürgrafik!$C$2:$C$11</c:f>
              <c:strCache>
                <c:ptCount val="10"/>
                <c:pt idx="0">
                  <c:v>Investitionskosten</c:v>
                </c:pt>
                <c:pt idx="1">
                  <c:v>Einnahmen/Leistung</c:v>
                </c:pt>
                <c:pt idx="2">
                  <c:v>Variable Kosten</c:v>
                </c:pt>
                <c:pt idx="3">
                  <c:v>Deckungsbeitrag</c:v>
                </c:pt>
                <c:pt idx="4">
                  <c:v>Feste Kosten</c:v>
                </c:pt>
                <c:pt idx="5">
                  <c:v>Gewinnbeitrag vor Lohnkosten</c:v>
                </c:pt>
                <c:pt idx="6">
                  <c:v>Lohnkosten</c:v>
                </c:pt>
                <c:pt idx="7">
                  <c:v>Gewinnbeitrag nach Lohnkosten</c:v>
                </c:pt>
                <c:pt idx="8">
                  <c:v>eigener Lohnansatz</c:v>
                </c:pt>
                <c:pt idx="9">
                  <c:v>Unternehmergewinn nach Lohnansatz</c:v>
                </c:pt>
              </c:strCache>
            </c:strRef>
          </c:cat>
          <c:val>
            <c:numRef>
              <c:f>datenfürgrafik!$D$2:$D$11</c:f>
              <c:numCache>
                <c:formatCode>#,##0</c:formatCode>
                <c:ptCount val="10"/>
                <c:pt idx="0">
                  <c:v>228100</c:v>
                </c:pt>
                <c:pt idx="1">
                  <c:v>105420</c:v>
                </c:pt>
                <c:pt idx="2">
                  <c:v>43274.909999999996</c:v>
                </c:pt>
                <c:pt idx="3">
                  <c:v>62145.090000000004</c:v>
                </c:pt>
                <c:pt idx="4">
                  <c:v>22007</c:v>
                </c:pt>
                <c:pt idx="5">
                  <c:v>40138.090000000004</c:v>
                </c:pt>
                <c:pt idx="6">
                  <c:v>10795.679999999998</c:v>
                </c:pt>
                <c:pt idx="7">
                  <c:v>29342.410000000003</c:v>
                </c:pt>
                <c:pt idx="8">
                  <c:v>27988.800000000003</c:v>
                </c:pt>
                <c:pt idx="9">
                  <c:v>1353.6100000000006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744-4FFC-9DA6-9EB77544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202999680"/>
        <c:axId val="203001216"/>
      </c:barChart>
      <c:scatterChart>
        <c:scatterStyle val="smoothMarker"/>
        <c:varyColors val="0"/>
        <c:ser>
          <c:idx val="0"/>
          <c:order val="1"/>
          <c:tx>
            <c:v>Arbeitszeitaufwand</c:v>
          </c:tx>
          <c:spPr>
            <a:ln>
              <a:noFill/>
            </a:ln>
          </c:spPr>
          <c:dPt>
            <c:idx val="2"/>
            <c:marker>
              <c:symbol val="diamond"/>
              <c:size val="15"/>
            </c:marker>
            <c:bubble3D val="0"/>
            <c:extLst>
              <c:ext xmlns:c16="http://schemas.microsoft.com/office/drawing/2014/chart" uri="{C3380CC4-5D6E-409C-BE32-E72D297353CC}">
                <c16:uniqueId val="{00000011-1744-4FFC-9DA6-9EB77544AC59}"/>
              </c:ext>
            </c:extLst>
          </c:dPt>
          <c:dLbls>
            <c:dLbl>
              <c:idx val="2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44-4FFC-9DA6-9EB77544A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strRef>
              <c:f>datenfürgrafik!$C$13:$C$19</c:f>
              <c:strCache>
                <c:ptCount val="7"/>
                <c:pt idx="6">
                  <c:v>Arbeitszeitbedarf gesamt</c:v>
                </c:pt>
              </c:strCache>
            </c:strRef>
          </c:xVal>
          <c:yVal>
            <c:numRef>
              <c:f>datenfürgrafik!$D$13:$D$19</c:f>
              <c:numCache>
                <c:formatCode>#,##0</c:formatCode>
                <c:ptCount val="7"/>
                <c:pt idx="6">
                  <c:v>1999.1999999999998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1744-4FFC-9DA6-9EB77544A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021696"/>
        <c:axId val="203019776"/>
      </c:scatterChart>
      <c:catAx>
        <c:axId val="2029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200" b="1"/>
            </a:pPr>
            <a:endParaRPr lang="de-DE"/>
          </a:p>
        </c:txPr>
        <c:crossAx val="203001216"/>
        <c:crosses val="autoZero"/>
        <c:auto val="1"/>
        <c:lblAlgn val="ctr"/>
        <c:lblOffset val="100"/>
        <c:noMultiLvlLbl val="0"/>
      </c:catAx>
      <c:valAx>
        <c:axId val="2030012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€</a:t>
                </a:r>
              </a:p>
            </c:rich>
          </c:tx>
          <c:layout>
            <c:manualLayout>
              <c:xMode val="edge"/>
              <c:yMode val="edge"/>
              <c:x val="1.6617207576399902E-2"/>
              <c:y val="2.119977908611796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202999680"/>
        <c:crosses val="autoZero"/>
        <c:crossBetween val="between"/>
      </c:valAx>
      <c:valAx>
        <c:axId val="20301977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e-DE"/>
                  <a:t>Arbeitsstunden</a:t>
                </a:r>
              </a:p>
            </c:rich>
          </c:tx>
          <c:layout>
            <c:manualLayout>
              <c:xMode val="edge"/>
              <c:yMode val="edge"/>
              <c:x val="0.67065431089635985"/>
              <c:y val="3.217918021488603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de-DE"/>
          </a:p>
        </c:txPr>
        <c:crossAx val="203021696"/>
        <c:crosses val="max"/>
        <c:crossBetween val="midCat"/>
      </c:valAx>
      <c:valAx>
        <c:axId val="203021696"/>
        <c:scaling>
          <c:orientation val="minMax"/>
        </c:scaling>
        <c:delete val="1"/>
        <c:axPos val="t"/>
        <c:majorTickMark val="out"/>
        <c:minorTickMark val="none"/>
        <c:tickLblPos val="nextTo"/>
        <c:crossAx val="203019776"/>
        <c:crosses val="max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0.76879557560899447"/>
          <c:y val="0.30342467364254722"/>
          <c:w val="0.22164969318275721"/>
          <c:h val="0.16131455251842761"/>
        </c:manualLayout>
      </c:layout>
      <c:overlay val="0"/>
      <c:txPr>
        <a:bodyPr/>
        <a:lstStyle/>
        <a:p>
          <a:pPr>
            <a:defRPr sz="1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252561</xdr:colOff>
      <xdr:row>60</xdr:row>
      <xdr:rowOff>103929</xdr:rowOff>
    </xdr:from>
    <xdr:to>
      <xdr:col>11</xdr:col>
      <xdr:colOff>8158</xdr:colOff>
      <xdr:row>63</xdr:row>
      <xdr:rowOff>130810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D85832A-01EB-41F9-B330-D92070758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7811" y="17090179"/>
          <a:ext cx="1037450" cy="531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19262</xdr:colOff>
      <xdr:row>60</xdr:row>
      <xdr:rowOff>123190</xdr:rowOff>
    </xdr:from>
    <xdr:to>
      <xdr:col>10</xdr:col>
      <xdr:colOff>1075127</xdr:colOff>
      <xdr:row>63</xdr:row>
      <xdr:rowOff>160231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39F7DAA-2385-4B64-8831-C8CC0512D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5679" y="17109440"/>
          <a:ext cx="1052690" cy="5482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115452</xdr:colOff>
      <xdr:row>47</xdr:row>
      <xdr:rowOff>4330</xdr:rowOff>
    </xdr:from>
    <xdr:to>
      <xdr:col>10</xdr:col>
      <xdr:colOff>917863</xdr:colOff>
      <xdr:row>89</xdr:row>
      <xdr:rowOff>34636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31750</xdr:colOff>
      <xdr:row>38</xdr:row>
      <xdr:rowOff>63500</xdr:rowOff>
    </xdr:from>
    <xdr:to>
      <xdr:col>10</xdr:col>
      <xdr:colOff>1078725</xdr:colOff>
      <xdr:row>41</xdr:row>
      <xdr:rowOff>96096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77A0993-ADD7-4F53-8C55-ED362D46A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3500" y="8360833"/>
          <a:ext cx="1046975" cy="540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4"/>
  <sheetViews>
    <sheetView view="pageBreakPreview" zoomScale="60" zoomScaleNormal="100" zoomScalePageLayoutView="60" workbookViewId="0">
      <selection activeCell="H15" sqref="H15"/>
    </sheetView>
  </sheetViews>
  <sheetFormatPr baseColWidth="10" defaultColWidth="11.54296875" defaultRowHeight="13" x14ac:dyDescent="0.3"/>
  <cols>
    <col min="1" max="1" width="17.36328125" style="57" customWidth="1"/>
    <col min="2" max="2" width="22.36328125" style="57" customWidth="1"/>
    <col min="3" max="3" width="11.36328125" style="57" customWidth="1"/>
    <col min="4" max="4" width="18.90625" style="57" customWidth="1"/>
    <col min="5" max="5" width="13.36328125" style="57" customWidth="1"/>
    <col min="6" max="6" width="13.08984375" style="57" customWidth="1"/>
    <col min="7" max="7" width="14.453125" style="57" customWidth="1"/>
    <col min="8" max="8" width="10.6328125" style="57" customWidth="1"/>
    <col min="9" max="9" width="14" style="57" bestFit="1" customWidth="1"/>
    <col min="10" max="10" width="15.54296875" style="57" customWidth="1"/>
    <col min="11" max="11" width="12.6328125" style="57" customWidth="1"/>
    <col min="12" max="16" width="11.54296875" style="57"/>
    <col min="17" max="40" width="11.54296875" style="97"/>
    <col min="41" max="16384" width="11.54296875" style="57"/>
  </cols>
  <sheetData>
    <row r="1" spans="1:40" ht="17.399999999999999" customHeight="1" x14ac:dyDescent="0.45">
      <c r="A1" s="223" t="s">
        <v>124</v>
      </c>
      <c r="B1" s="203"/>
      <c r="C1" s="203"/>
      <c r="D1" s="203"/>
      <c r="E1" s="203"/>
      <c r="F1" s="203"/>
      <c r="G1" s="203"/>
      <c r="H1" s="58" t="s">
        <v>81</v>
      </c>
      <c r="I1" s="67" t="s">
        <v>98</v>
      </c>
      <c r="J1" s="67"/>
      <c r="K1" s="67"/>
      <c r="L1" s="97"/>
      <c r="M1" s="97"/>
      <c r="N1" s="97"/>
      <c r="O1" s="97"/>
      <c r="P1" s="97"/>
    </row>
    <row r="2" spans="1:40" s="61" customFormat="1" ht="5" customHeight="1" x14ac:dyDescent="0.45">
      <c r="A2" s="20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0" ht="13.25" customHeight="1" x14ac:dyDescent="0.3">
      <c r="A3" s="97" t="s">
        <v>69</v>
      </c>
      <c r="B3" s="611"/>
      <c r="C3" s="611"/>
      <c r="D3" s="611"/>
      <c r="E3" s="611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</row>
    <row r="4" spans="1:40" ht="3.65" customHeight="1" thickBot="1" x14ac:dyDescent="0.3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40" ht="18" customHeight="1" x14ac:dyDescent="0.35">
      <c r="A5" s="161" t="s">
        <v>71</v>
      </c>
      <c r="B5" s="162"/>
      <c r="C5" s="162"/>
      <c r="D5" s="162"/>
      <c r="E5" s="162"/>
      <c r="F5" s="162"/>
      <c r="G5" s="162"/>
      <c r="H5" s="162"/>
      <c r="I5" s="162"/>
      <c r="J5" s="163" t="s">
        <v>70</v>
      </c>
      <c r="K5" s="164"/>
      <c r="L5" s="97"/>
      <c r="M5" s="97"/>
      <c r="N5" s="97"/>
      <c r="O5" s="97"/>
      <c r="P5" s="97"/>
    </row>
    <row r="6" spans="1:40" ht="14.5" x14ac:dyDescent="0.3">
      <c r="A6" s="84" t="s">
        <v>20</v>
      </c>
      <c r="B6" s="59"/>
      <c r="C6" s="204">
        <v>50</v>
      </c>
      <c r="D6" s="86" t="s">
        <v>61</v>
      </c>
      <c r="E6" s="59"/>
      <c r="F6" s="207">
        <v>6</v>
      </c>
      <c r="G6" s="85" t="s">
        <v>73</v>
      </c>
      <c r="H6" s="207">
        <v>400</v>
      </c>
      <c r="I6" s="85" t="s">
        <v>82</v>
      </c>
      <c r="J6" s="66">
        <f>C6*F6*H6</f>
        <v>120000</v>
      </c>
      <c r="K6" s="88" t="s">
        <v>60</v>
      </c>
      <c r="L6" s="97"/>
      <c r="M6" s="97"/>
      <c r="N6" s="97"/>
      <c r="O6" s="97"/>
      <c r="P6" s="97"/>
    </row>
    <row r="7" spans="1:40" x14ac:dyDescent="0.3">
      <c r="A7" s="84"/>
      <c r="B7" s="59"/>
      <c r="C7" s="204">
        <v>20</v>
      </c>
      <c r="D7" s="86" t="s">
        <v>62</v>
      </c>
      <c r="E7" s="85"/>
      <c r="F7" s="85"/>
      <c r="G7" s="85"/>
      <c r="H7" s="85"/>
      <c r="I7" s="85"/>
      <c r="J7" s="87"/>
      <c r="K7" s="88"/>
      <c r="L7" s="97"/>
      <c r="M7" s="97"/>
      <c r="N7" s="97"/>
      <c r="O7" s="97"/>
      <c r="P7" s="97"/>
    </row>
    <row r="8" spans="1:40" ht="14.5" x14ac:dyDescent="0.3">
      <c r="A8" s="84" t="s">
        <v>63</v>
      </c>
      <c r="B8" s="85"/>
      <c r="C8" s="204">
        <v>200</v>
      </c>
      <c r="D8" s="85" t="s">
        <v>74</v>
      </c>
      <c r="E8" s="85"/>
      <c r="F8" s="85"/>
      <c r="G8" s="85"/>
      <c r="H8" s="207">
        <v>150</v>
      </c>
      <c r="I8" s="85" t="s">
        <v>83</v>
      </c>
      <c r="J8" s="66">
        <f>C8*H8</f>
        <v>30000</v>
      </c>
      <c r="K8" s="88" t="s">
        <v>60</v>
      </c>
      <c r="L8" s="97"/>
      <c r="M8" s="97"/>
      <c r="N8" s="97"/>
      <c r="O8" s="97"/>
      <c r="P8" s="97"/>
    </row>
    <row r="9" spans="1:40" x14ac:dyDescent="0.3">
      <c r="A9" s="84" t="s">
        <v>26</v>
      </c>
      <c r="B9" s="85"/>
      <c r="C9" s="70">
        <f>C6+C7</f>
        <v>70</v>
      </c>
      <c r="D9" s="86" t="s">
        <v>79</v>
      </c>
      <c r="E9" s="85"/>
      <c r="F9" s="85"/>
      <c r="G9" s="85"/>
      <c r="H9" s="207">
        <v>150</v>
      </c>
      <c r="I9" s="85" t="s">
        <v>25</v>
      </c>
      <c r="J9" s="66">
        <f>C9*H9</f>
        <v>10500</v>
      </c>
      <c r="K9" s="88" t="s">
        <v>60</v>
      </c>
      <c r="L9" s="97"/>
      <c r="M9" s="97"/>
      <c r="N9" s="97"/>
      <c r="O9" s="97"/>
      <c r="P9" s="97"/>
    </row>
    <row r="10" spans="1:40" x14ac:dyDescent="0.3">
      <c r="A10" s="84" t="s">
        <v>24</v>
      </c>
      <c r="B10" s="85"/>
      <c r="C10" s="205">
        <v>80000</v>
      </c>
      <c r="D10" s="85" t="s">
        <v>60</v>
      </c>
      <c r="E10" s="85"/>
      <c r="F10" s="85"/>
      <c r="G10" s="85"/>
      <c r="H10" s="85"/>
      <c r="I10" s="85"/>
      <c r="J10" s="66">
        <f>C10</f>
        <v>80000</v>
      </c>
      <c r="K10" s="88" t="s">
        <v>60</v>
      </c>
      <c r="L10" s="97"/>
      <c r="M10" s="97"/>
      <c r="N10" s="97"/>
      <c r="O10" s="97"/>
      <c r="P10" s="97"/>
    </row>
    <row r="11" spans="1:40" ht="13.5" thickBot="1" x14ac:dyDescent="0.35">
      <c r="A11" s="84" t="s">
        <v>80</v>
      </c>
      <c r="B11" s="85"/>
      <c r="C11" s="206"/>
      <c r="D11" s="85" t="s">
        <v>60</v>
      </c>
      <c r="E11" s="85"/>
      <c r="F11" s="85"/>
      <c r="G11" s="85"/>
      <c r="H11" s="85"/>
      <c r="I11" s="85"/>
      <c r="J11" s="66">
        <f>C11</f>
        <v>0</v>
      </c>
      <c r="K11" s="88"/>
      <c r="L11" s="97"/>
      <c r="M11" s="97"/>
      <c r="N11" s="97"/>
      <c r="O11" s="97"/>
      <c r="P11" s="97"/>
    </row>
    <row r="12" spans="1:40" ht="17.5" thickBot="1" x14ac:dyDescent="0.45">
      <c r="A12" s="62"/>
      <c r="B12" s="63"/>
      <c r="C12" s="63"/>
      <c r="D12" s="63"/>
      <c r="E12" s="63"/>
      <c r="F12" s="63"/>
      <c r="G12" s="173" t="s">
        <v>28</v>
      </c>
      <c r="H12" s="174"/>
      <c r="I12" s="174"/>
      <c r="J12" s="175">
        <f>SUM(J5:J11)</f>
        <v>240500</v>
      </c>
      <c r="K12" s="176" t="s">
        <v>60</v>
      </c>
      <c r="L12" s="97"/>
      <c r="M12" s="97"/>
      <c r="N12" s="97"/>
      <c r="O12" s="97"/>
      <c r="P12" s="97"/>
    </row>
    <row r="13" spans="1:40" ht="6.65" customHeight="1" thickBot="1" x14ac:dyDescent="0.35">
      <c r="A13" s="97"/>
      <c r="B13" s="97"/>
      <c r="C13" s="97"/>
      <c r="D13" s="97"/>
      <c r="E13" s="97"/>
      <c r="F13" s="97"/>
      <c r="G13" s="98"/>
      <c r="H13" s="97"/>
      <c r="I13" s="97"/>
      <c r="J13" s="99"/>
      <c r="K13" s="97"/>
      <c r="L13" s="97"/>
      <c r="M13" s="97"/>
      <c r="N13" s="97"/>
      <c r="O13" s="97"/>
      <c r="P13" s="97"/>
    </row>
    <row r="14" spans="1:40" ht="15.5" x14ac:dyDescent="0.35">
      <c r="A14" s="156" t="s">
        <v>105</v>
      </c>
      <c r="B14" s="157"/>
      <c r="C14" s="157"/>
      <c r="D14" s="157"/>
      <c r="E14" s="157"/>
      <c r="F14" s="157"/>
      <c r="G14" s="158"/>
      <c r="H14" s="157"/>
      <c r="I14" s="157"/>
      <c r="J14" s="159" t="s">
        <v>84</v>
      </c>
      <c r="K14" s="160"/>
      <c r="L14" s="97"/>
      <c r="M14" s="97"/>
      <c r="N14" s="97"/>
      <c r="O14" s="97"/>
      <c r="P14" s="97"/>
    </row>
    <row r="15" spans="1:40" x14ac:dyDescent="0.3">
      <c r="A15" s="209">
        <v>24</v>
      </c>
      <c r="B15" s="75" t="s">
        <v>76</v>
      </c>
      <c r="C15" s="76" t="s">
        <v>78</v>
      </c>
      <c r="D15" s="208">
        <v>7</v>
      </c>
      <c r="E15" s="75" t="s">
        <v>39</v>
      </c>
      <c r="F15" s="75"/>
      <c r="G15" s="81"/>
      <c r="H15" s="75"/>
      <c r="I15" s="75"/>
      <c r="J15" s="64">
        <f>D15*A17*A15</f>
        <v>470.4</v>
      </c>
      <c r="K15" s="93" t="s">
        <v>85</v>
      </c>
      <c r="L15" s="97"/>
      <c r="M15" s="97"/>
      <c r="N15" s="97"/>
      <c r="O15" s="97"/>
      <c r="P15" s="97"/>
    </row>
    <row r="16" spans="1:40" ht="13.5" thickBot="1" x14ac:dyDescent="0.35">
      <c r="A16" s="209">
        <v>135</v>
      </c>
      <c r="B16" s="75" t="s">
        <v>77</v>
      </c>
      <c r="C16" s="76" t="s">
        <v>78</v>
      </c>
      <c r="D16" s="208">
        <v>7</v>
      </c>
      <c r="E16" s="75" t="s">
        <v>39</v>
      </c>
      <c r="F16" s="75"/>
      <c r="G16" s="81"/>
      <c r="H16" s="75"/>
      <c r="I16" s="75"/>
      <c r="J16" s="64">
        <f>D16*A17*A16</f>
        <v>2645.9999999999995</v>
      </c>
      <c r="K16" s="93" t="s">
        <v>85</v>
      </c>
      <c r="L16" s="97"/>
      <c r="M16" s="97"/>
      <c r="N16" s="97"/>
      <c r="O16" s="97"/>
      <c r="P16" s="97"/>
    </row>
    <row r="17" spans="1:40" ht="17.5" thickBot="1" x14ac:dyDescent="0.45">
      <c r="A17" s="210">
        <v>2.8</v>
      </c>
      <c r="B17" s="77" t="s">
        <v>75</v>
      </c>
      <c r="C17" s="77"/>
      <c r="D17" s="77"/>
      <c r="E17" s="77"/>
      <c r="F17" s="77"/>
      <c r="G17" s="177" t="s">
        <v>86</v>
      </c>
      <c r="H17" s="178"/>
      <c r="I17" s="178"/>
      <c r="J17" s="201">
        <f>SUM(J15:J16)</f>
        <v>3116.3999999999996</v>
      </c>
      <c r="K17" s="198" t="s">
        <v>85</v>
      </c>
      <c r="L17" s="97"/>
      <c r="M17" s="97"/>
      <c r="N17" s="97"/>
      <c r="O17" s="97"/>
      <c r="P17" s="97"/>
    </row>
    <row r="18" spans="1:40" ht="8.4" customHeight="1" x14ac:dyDescent="0.3">
      <c r="A18" s="79"/>
      <c r="B18" s="75"/>
      <c r="C18" s="75"/>
      <c r="D18" s="75"/>
      <c r="E18" s="75"/>
      <c r="F18" s="75"/>
      <c r="G18" s="81"/>
      <c r="H18" s="81"/>
      <c r="I18" s="75"/>
      <c r="J18" s="75"/>
      <c r="K18" s="93"/>
      <c r="L18" s="97"/>
      <c r="M18" s="97"/>
      <c r="N18" s="97"/>
      <c r="O18" s="97"/>
      <c r="P18" s="97"/>
    </row>
    <row r="19" spans="1:40" s="73" customFormat="1" x14ac:dyDescent="0.3">
      <c r="A19" s="80" t="s">
        <v>90</v>
      </c>
      <c r="B19" s="78"/>
      <c r="C19" s="78"/>
      <c r="D19" s="211">
        <v>70</v>
      </c>
      <c r="E19" s="78" t="s">
        <v>88</v>
      </c>
      <c r="F19" s="78"/>
      <c r="G19" s="82"/>
      <c r="H19" s="82"/>
      <c r="I19" s="78"/>
      <c r="J19" s="72">
        <f>J17*D19/100</f>
        <v>2181.4799999999996</v>
      </c>
      <c r="K19" s="94" t="s">
        <v>117</v>
      </c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</row>
    <row r="20" spans="1:40" s="73" customFormat="1" x14ac:dyDescent="0.3">
      <c r="A20" s="80" t="s">
        <v>87</v>
      </c>
      <c r="B20" s="78"/>
      <c r="C20" s="78"/>
      <c r="D20" s="74">
        <f>100-D19</f>
        <v>30</v>
      </c>
      <c r="E20" s="78" t="s">
        <v>88</v>
      </c>
      <c r="F20" s="78"/>
      <c r="G20" s="82"/>
      <c r="H20" s="82"/>
      <c r="I20" s="78"/>
      <c r="J20" s="72">
        <f>D20*J17/100</f>
        <v>934.91999999999985</v>
      </c>
      <c r="K20" s="94" t="s">
        <v>118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</row>
    <row r="21" spans="1:40" s="73" customFormat="1" x14ac:dyDescent="0.3">
      <c r="A21" s="80" t="s">
        <v>92</v>
      </c>
      <c r="B21" s="78"/>
      <c r="C21" s="78"/>
      <c r="D21" s="212">
        <v>15</v>
      </c>
      <c r="E21" s="78" t="s">
        <v>91</v>
      </c>
      <c r="F21" s="78"/>
      <c r="G21" s="82"/>
      <c r="H21" s="82"/>
      <c r="I21" s="78"/>
      <c r="J21" s="72">
        <f>J20*D21</f>
        <v>14023.799999999997</v>
      </c>
      <c r="K21" s="94" t="s">
        <v>89</v>
      </c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</row>
    <row r="22" spans="1:40" s="73" customFormat="1" ht="13.5" thickBot="1" x14ac:dyDescent="0.35">
      <c r="A22" s="189" t="s">
        <v>114</v>
      </c>
      <c r="B22" s="190"/>
      <c r="C22" s="190"/>
      <c r="D22" s="213">
        <v>20</v>
      </c>
      <c r="E22" s="190" t="s">
        <v>91</v>
      </c>
      <c r="F22" s="190"/>
      <c r="G22" s="191"/>
      <c r="H22" s="191"/>
      <c r="I22" s="190"/>
      <c r="J22" s="192">
        <f>J19*D22</f>
        <v>43629.599999999991</v>
      </c>
      <c r="K22" s="193" t="s">
        <v>89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</row>
    <row r="23" spans="1:40" ht="6" customHeight="1" thickBot="1" x14ac:dyDescent="0.35">
      <c r="A23" s="97"/>
      <c r="B23" s="97"/>
      <c r="C23" s="97"/>
      <c r="D23" s="97"/>
      <c r="E23" s="97"/>
      <c r="F23" s="97"/>
      <c r="G23" s="97"/>
      <c r="H23" s="97"/>
      <c r="I23" s="97"/>
      <c r="J23" s="98"/>
      <c r="K23" s="97"/>
      <c r="L23" s="97"/>
      <c r="M23" s="97"/>
      <c r="N23" s="97"/>
      <c r="O23" s="97"/>
      <c r="P23" s="97"/>
    </row>
    <row r="24" spans="1:40" ht="15.5" x14ac:dyDescent="0.35">
      <c r="A24" s="152" t="s">
        <v>72</v>
      </c>
      <c r="B24" s="153"/>
      <c r="C24" s="153"/>
      <c r="D24" s="153"/>
      <c r="E24" s="153"/>
      <c r="F24" s="153"/>
      <c r="G24" s="153"/>
      <c r="H24" s="153"/>
      <c r="I24" s="153"/>
      <c r="J24" s="154" t="s">
        <v>1</v>
      </c>
      <c r="K24" s="155"/>
      <c r="L24" s="97"/>
      <c r="M24" s="97"/>
      <c r="N24" s="97"/>
      <c r="O24" s="97"/>
      <c r="P24" s="97"/>
    </row>
    <row r="25" spans="1:40" x14ac:dyDescent="0.3">
      <c r="A25" s="71">
        <f>A15</f>
        <v>24</v>
      </c>
      <c r="B25" s="83" t="s">
        <v>2</v>
      </c>
      <c r="C25" s="83"/>
      <c r="D25" s="208">
        <v>50</v>
      </c>
      <c r="E25" s="83" t="s">
        <v>3</v>
      </c>
      <c r="F25" s="83"/>
      <c r="G25" s="208">
        <v>10</v>
      </c>
      <c r="H25" s="83" t="s">
        <v>95</v>
      </c>
      <c r="I25" s="92"/>
      <c r="J25" s="65">
        <f>A25*D25*G25</f>
        <v>12000</v>
      </c>
      <c r="K25" s="95" t="s">
        <v>89</v>
      </c>
      <c r="L25" s="97"/>
      <c r="M25" s="97"/>
      <c r="N25" s="97"/>
      <c r="O25" s="97"/>
      <c r="P25" s="97"/>
    </row>
    <row r="26" spans="1:40" ht="13.5" thickBot="1" x14ac:dyDescent="0.35">
      <c r="A26" s="71">
        <f>A16</f>
        <v>135</v>
      </c>
      <c r="B26" s="83" t="s">
        <v>5</v>
      </c>
      <c r="C26" s="83"/>
      <c r="D26" s="208">
        <v>50</v>
      </c>
      <c r="E26" s="83" t="s">
        <v>97</v>
      </c>
      <c r="F26" s="83"/>
      <c r="G26" s="208">
        <v>15</v>
      </c>
      <c r="H26" s="83" t="s">
        <v>96</v>
      </c>
      <c r="I26" s="92"/>
      <c r="J26" s="65">
        <f>A26*D26*G26</f>
        <v>101250</v>
      </c>
      <c r="K26" s="95" t="s">
        <v>89</v>
      </c>
      <c r="L26" s="97"/>
      <c r="M26" s="97"/>
      <c r="N26" s="97"/>
      <c r="O26" s="97"/>
      <c r="P26" s="97"/>
    </row>
    <row r="27" spans="1:40" ht="17.5" thickBot="1" x14ac:dyDescent="0.45">
      <c r="A27" s="90"/>
      <c r="B27" s="89"/>
      <c r="C27" s="89"/>
      <c r="D27" s="91"/>
      <c r="E27" s="89"/>
      <c r="F27" s="89"/>
      <c r="G27" s="179" t="s">
        <v>93</v>
      </c>
      <c r="H27" s="180"/>
      <c r="I27" s="180"/>
      <c r="J27" s="181">
        <f>SUM(J25:J26)</f>
        <v>113250</v>
      </c>
      <c r="K27" s="200" t="s">
        <v>89</v>
      </c>
      <c r="L27" s="97"/>
      <c r="M27" s="97"/>
      <c r="N27" s="97"/>
      <c r="O27" s="97"/>
      <c r="P27" s="97"/>
    </row>
    <row r="28" spans="1:40" s="119" customFormat="1" x14ac:dyDescent="0.3">
      <c r="A28" s="114" t="s">
        <v>94</v>
      </c>
      <c r="B28" s="115" t="s">
        <v>9</v>
      </c>
      <c r="C28" s="115"/>
      <c r="D28" s="214">
        <v>33</v>
      </c>
      <c r="E28" s="115" t="s">
        <v>88</v>
      </c>
      <c r="F28" s="115"/>
      <c r="G28" s="115"/>
      <c r="H28" s="115"/>
      <c r="I28" s="116" t="s">
        <v>65</v>
      </c>
      <c r="J28" s="117">
        <f>D28*J27/100</f>
        <v>37372.5</v>
      </c>
      <c r="K28" s="118" t="s">
        <v>89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</row>
    <row r="29" spans="1:40" s="119" customFormat="1" ht="13.5" thickBot="1" x14ac:dyDescent="0.35">
      <c r="A29" s="120"/>
      <c r="B29" s="121" t="s">
        <v>10</v>
      </c>
      <c r="C29" s="121"/>
      <c r="D29" s="122">
        <f>100-D28</f>
        <v>67</v>
      </c>
      <c r="E29" s="121" t="s">
        <v>88</v>
      </c>
      <c r="F29" s="121"/>
      <c r="G29" s="121"/>
      <c r="H29" s="121"/>
      <c r="I29" s="123"/>
      <c r="J29" s="125">
        <f>D29*J27/100</f>
        <v>75877.5</v>
      </c>
      <c r="K29" s="124" t="s">
        <v>89</v>
      </c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</row>
    <row r="30" spans="1:40" ht="5.4" customHeight="1" thickBot="1" x14ac:dyDescent="0.3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40" ht="15.5" x14ac:dyDescent="0.35">
      <c r="A31" s="165" t="s">
        <v>99</v>
      </c>
      <c r="B31" s="166"/>
      <c r="C31" s="166"/>
      <c r="D31" s="166"/>
      <c r="E31" s="166"/>
      <c r="F31" s="166"/>
      <c r="G31" s="166"/>
      <c r="H31" s="166"/>
      <c r="I31" s="166"/>
      <c r="J31" s="167" t="s">
        <v>11</v>
      </c>
      <c r="K31" s="168"/>
      <c r="L31" s="97"/>
      <c r="M31" s="97"/>
      <c r="N31" s="97"/>
      <c r="O31" s="97"/>
      <c r="P31" s="97"/>
    </row>
    <row r="32" spans="1:40" x14ac:dyDescent="0.3">
      <c r="A32" s="100" t="s">
        <v>9</v>
      </c>
      <c r="B32" s="101"/>
      <c r="C32" s="215">
        <v>25</v>
      </c>
      <c r="D32" s="101" t="s">
        <v>100</v>
      </c>
      <c r="E32" s="101"/>
      <c r="F32" s="101"/>
      <c r="G32" s="65">
        <f>J28</f>
        <v>37372.5</v>
      </c>
      <c r="H32" s="101" t="s">
        <v>89</v>
      </c>
      <c r="I32" s="102"/>
      <c r="J32" s="103">
        <f>C32*J28/100</f>
        <v>9343.125</v>
      </c>
      <c r="K32" s="104" t="s">
        <v>89</v>
      </c>
      <c r="L32" s="97"/>
      <c r="M32" s="97"/>
      <c r="N32" s="97"/>
      <c r="O32" s="97"/>
      <c r="P32" s="97"/>
    </row>
    <row r="33" spans="1:16" x14ac:dyDescent="0.3">
      <c r="A33" s="100" t="s">
        <v>10</v>
      </c>
      <c r="B33" s="101"/>
      <c r="C33" s="215">
        <v>40</v>
      </c>
      <c r="D33" s="101" t="s">
        <v>101</v>
      </c>
      <c r="E33" s="101"/>
      <c r="F33" s="101"/>
      <c r="G33" s="65">
        <f>J29</f>
        <v>75877.5</v>
      </c>
      <c r="H33" s="101" t="s">
        <v>89</v>
      </c>
      <c r="I33" s="105"/>
      <c r="J33" s="103">
        <f t="shared" ref="J33" si="0">C33*J29/100</f>
        <v>30351</v>
      </c>
      <c r="K33" s="104" t="s">
        <v>89</v>
      </c>
      <c r="L33" s="97"/>
      <c r="M33" s="97"/>
      <c r="N33" s="97"/>
      <c r="O33" s="97"/>
      <c r="P33" s="97"/>
    </row>
    <row r="34" spans="1:16" ht="13.5" thickBot="1" x14ac:dyDescent="0.35">
      <c r="A34" s="100" t="s">
        <v>12</v>
      </c>
      <c r="B34" s="101"/>
      <c r="C34" s="215">
        <v>6</v>
      </c>
      <c r="D34" s="101" t="s">
        <v>102</v>
      </c>
      <c r="E34" s="101"/>
      <c r="F34" s="101"/>
      <c r="G34" s="65">
        <f>J27</f>
        <v>113250</v>
      </c>
      <c r="H34" s="101" t="s">
        <v>89</v>
      </c>
      <c r="I34" s="106"/>
      <c r="J34" s="103">
        <f>C34*J27/100</f>
        <v>6795</v>
      </c>
      <c r="K34" s="104" t="s">
        <v>89</v>
      </c>
      <c r="L34" s="97"/>
      <c r="M34" s="97"/>
      <c r="N34" s="97"/>
      <c r="O34" s="97"/>
      <c r="P34" s="97"/>
    </row>
    <row r="35" spans="1:16" ht="17.5" thickBot="1" x14ac:dyDescent="0.45">
      <c r="A35" s="107"/>
      <c r="B35" s="108"/>
      <c r="C35" s="108"/>
      <c r="D35" s="108"/>
      <c r="E35" s="108"/>
      <c r="F35" s="109"/>
      <c r="G35" s="182" t="s">
        <v>16</v>
      </c>
      <c r="H35" s="183"/>
      <c r="I35" s="184"/>
      <c r="J35" s="185">
        <f>SUM(J32:J34)</f>
        <v>46489.125</v>
      </c>
      <c r="K35" s="199" t="s">
        <v>89</v>
      </c>
      <c r="L35" s="97"/>
      <c r="M35" s="97"/>
      <c r="N35" s="97"/>
      <c r="O35" s="97"/>
      <c r="P35" s="97"/>
    </row>
    <row r="36" spans="1:16" ht="6.65" customHeight="1" thickBot="1" x14ac:dyDescent="0.3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ht="17.5" thickBot="1" x14ac:dyDescent="0.45">
      <c r="A37" s="111" t="s">
        <v>107</v>
      </c>
      <c r="B37" s="112"/>
      <c r="C37" s="112"/>
      <c r="D37" s="112"/>
      <c r="E37" s="112"/>
      <c r="F37" s="112"/>
      <c r="G37" s="112"/>
      <c r="H37" s="112"/>
      <c r="I37" s="112"/>
      <c r="J37" s="186">
        <f>J27-J35</f>
        <v>66760.875</v>
      </c>
      <c r="K37" s="197" t="s">
        <v>89</v>
      </c>
      <c r="L37" s="97"/>
      <c r="M37" s="97"/>
      <c r="N37" s="97"/>
      <c r="O37" s="97"/>
      <c r="P37" s="97"/>
    </row>
    <row r="38" spans="1:16" ht="6.65" customHeight="1" thickBot="1" x14ac:dyDescent="0.3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6" ht="15.5" x14ac:dyDescent="0.35">
      <c r="A39" s="169" t="s">
        <v>108</v>
      </c>
      <c r="B39" s="170"/>
      <c r="C39" s="170"/>
      <c r="D39" s="170"/>
      <c r="E39" s="170"/>
      <c r="F39" s="170"/>
      <c r="G39" s="170"/>
      <c r="H39" s="170"/>
      <c r="I39" s="170"/>
      <c r="J39" s="171" t="s">
        <v>17</v>
      </c>
      <c r="K39" s="172"/>
      <c r="L39" s="97"/>
      <c r="M39" s="97"/>
      <c r="N39" s="97"/>
      <c r="O39" s="97"/>
      <c r="P39" s="97"/>
    </row>
    <row r="40" spans="1:16" x14ac:dyDescent="0.3">
      <c r="A40" s="131" t="s">
        <v>18</v>
      </c>
      <c r="B40" s="146">
        <f>J6+J8</f>
        <v>150000</v>
      </c>
      <c r="C40" s="215">
        <v>5</v>
      </c>
      <c r="D40" s="132" t="s">
        <v>88</v>
      </c>
      <c r="E40" s="133" t="s">
        <v>30</v>
      </c>
      <c r="F40" s="133"/>
      <c r="G40" s="133"/>
      <c r="H40" s="134">
        <f>100/C40</f>
        <v>20</v>
      </c>
      <c r="I40" s="135" t="s">
        <v>104</v>
      </c>
      <c r="J40" s="150">
        <f>B40*C40/100</f>
        <v>7500</v>
      </c>
      <c r="K40" s="136" t="s">
        <v>60</v>
      </c>
      <c r="L40" s="97"/>
      <c r="M40" s="97"/>
      <c r="N40" s="97"/>
      <c r="O40" s="97"/>
      <c r="P40" s="97"/>
    </row>
    <row r="41" spans="1:16" x14ac:dyDescent="0.3">
      <c r="A41" s="137"/>
      <c r="B41" s="147"/>
      <c r="C41" s="215">
        <v>1</v>
      </c>
      <c r="D41" s="132" t="s">
        <v>88</v>
      </c>
      <c r="E41" s="133" t="s">
        <v>31</v>
      </c>
      <c r="F41" s="133"/>
      <c r="G41" s="133"/>
      <c r="H41" s="133"/>
      <c r="I41" s="133"/>
      <c r="J41" s="65">
        <f>B40*C41/100</f>
        <v>1500</v>
      </c>
      <c r="K41" s="136" t="s">
        <v>60</v>
      </c>
      <c r="L41" s="97"/>
      <c r="M41" s="97"/>
      <c r="N41" s="97"/>
      <c r="O41" s="97"/>
      <c r="P41" s="97"/>
    </row>
    <row r="42" spans="1:16" x14ac:dyDescent="0.3">
      <c r="A42" s="138"/>
      <c r="B42" s="148"/>
      <c r="C42" s="216">
        <v>2</v>
      </c>
      <c r="D42" s="129" t="s">
        <v>88</v>
      </c>
      <c r="E42" s="128" t="s">
        <v>103</v>
      </c>
      <c r="F42" s="128"/>
      <c r="G42" s="128"/>
      <c r="H42" s="128"/>
      <c r="I42" s="128"/>
      <c r="J42" s="151">
        <f>B40*C42/2/100</f>
        <v>1500</v>
      </c>
      <c r="K42" s="139" t="s">
        <v>60</v>
      </c>
      <c r="L42" s="97"/>
      <c r="M42" s="97"/>
      <c r="N42" s="97"/>
      <c r="O42" s="97"/>
      <c r="P42" s="97"/>
    </row>
    <row r="43" spans="1:16" x14ac:dyDescent="0.3">
      <c r="A43" s="140" t="s">
        <v>34</v>
      </c>
      <c r="B43" s="146">
        <f>C10+C11</f>
        <v>80000</v>
      </c>
      <c r="C43" s="215">
        <v>10</v>
      </c>
      <c r="D43" s="132" t="s">
        <v>88</v>
      </c>
      <c r="E43" s="133" t="s">
        <v>33</v>
      </c>
      <c r="F43" s="133"/>
      <c r="G43" s="133"/>
      <c r="H43" s="134">
        <f>100/C43</f>
        <v>10</v>
      </c>
      <c r="I43" s="135" t="s">
        <v>104</v>
      </c>
      <c r="J43" s="65">
        <f>J10*C43/100</f>
        <v>8000</v>
      </c>
      <c r="K43" s="136" t="s">
        <v>60</v>
      </c>
      <c r="L43" s="97"/>
      <c r="M43" s="97"/>
      <c r="N43" s="97"/>
      <c r="O43" s="97"/>
      <c r="P43" s="97"/>
    </row>
    <row r="44" spans="1:16" x14ac:dyDescent="0.3">
      <c r="A44" s="137"/>
      <c r="B44" s="147"/>
      <c r="C44" s="215">
        <v>2</v>
      </c>
      <c r="D44" s="132" t="s">
        <v>88</v>
      </c>
      <c r="E44" s="133" t="s">
        <v>31</v>
      </c>
      <c r="F44" s="133"/>
      <c r="G44" s="133"/>
      <c r="H44" s="133"/>
      <c r="I44" s="133"/>
      <c r="J44" s="65">
        <f>J10*C44/100</f>
        <v>1600</v>
      </c>
      <c r="K44" s="136" t="s">
        <v>60</v>
      </c>
      <c r="L44" s="97"/>
      <c r="M44" s="97"/>
      <c r="N44" s="97"/>
      <c r="O44" s="97"/>
      <c r="P44" s="97"/>
    </row>
    <row r="45" spans="1:16" x14ac:dyDescent="0.3">
      <c r="A45" s="138"/>
      <c r="B45" s="148"/>
      <c r="C45" s="110">
        <v>2</v>
      </c>
      <c r="D45" s="129" t="s">
        <v>88</v>
      </c>
      <c r="E45" s="128" t="s">
        <v>103</v>
      </c>
      <c r="F45" s="128"/>
      <c r="G45" s="128"/>
      <c r="H45" s="128"/>
      <c r="I45" s="128"/>
      <c r="J45" s="151">
        <f>J10*C45/2/100</f>
        <v>800</v>
      </c>
      <c r="K45" s="139" t="s">
        <v>60</v>
      </c>
      <c r="L45" s="97"/>
      <c r="M45" s="97"/>
      <c r="N45" s="97"/>
      <c r="O45" s="97"/>
      <c r="P45" s="97"/>
    </row>
    <row r="46" spans="1:16" x14ac:dyDescent="0.3">
      <c r="A46" s="141" t="s">
        <v>106</v>
      </c>
      <c r="B46" s="149">
        <f>J9</f>
        <v>10500</v>
      </c>
      <c r="C46" s="216">
        <v>15</v>
      </c>
      <c r="D46" s="129" t="s">
        <v>88</v>
      </c>
      <c r="E46" s="128" t="s">
        <v>48</v>
      </c>
      <c r="F46" s="128"/>
      <c r="G46" s="128"/>
      <c r="H46" s="127">
        <f>100/C46</f>
        <v>6.666666666666667</v>
      </c>
      <c r="I46" s="130" t="s">
        <v>104</v>
      </c>
      <c r="J46" s="151">
        <f>J9*C46/100</f>
        <v>1575</v>
      </c>
      <c r="K46" s="139" t="s">
        <v>60</v>
      </c>
      <c r="L46" s="97"/>
      <c r="M46" s="97"/>
      <c r="N46" s="97"/>
      <c r="O46" s="97"/>
      <c r="P46" s="97"/>
    </row>
    <row r="47" spans="1:16" ht="13.5" thickBot="1" x14ac:dyDescent="0.35">
      <c r="A47" s="140" t="s">
        <v>110</v>
      </c>
      <c r="B47" s="133"/>
      <c r="C47" s="217">
        <v>1000</v>
      </c>
      <c r="D47" s="133" t="s">
        <v>60</v>
      </c>
      <c r="E47" s="133" t="s">
        <v>51</v>
      </c>
      <c r="F47" s="133"/>
      <c r="G47" s="133"/>
      <c r="H47" s="133"/>
      <c r="I47" s="133"/>
      <c r="J47" s="65">
        <f>C47</f>
        <v>1000</v>
      </c>
      <c r="K47" s="136" t="s">
        <v>60</v>
      </c>
      <c r="L47" s="97"/>
      <c r="M47" s="97"/>
      <c r="N47" s="97"/>
      <c r="O47" s="97"/>
      <c r="P47" s="97"/>
    </row>
    <row r="48" spans="1:16" ht="17.5" thickBot="1" x14ac:dyDescent="0.45">
      <c r="A48" s="142"/>
      <c r="B48" s="143"/>
      <c r="C48" s="143"/>
      <c r="D48" s="143"/>
      <c r="E48" s="143"/>
      <c r="F48" s="143"/>
      <c r="G48" s="144" t="s">
        <v>111</v>
      </c>
      <c r="H48" s="126"/>
      <c r="I48" s="126"/>
      <c r="J48" s="187">
        <f>SUM(J40:J47)</f>
        <v>23475</v>
      </c>
      <c r="K48" s="196" t="s">
        <v>89</v>
      </c>
      <c r="L48" s="97"/>
      <c r="M48" s="97"/>
      <c r="N48" s="97"/>
      <c r="O48" s="97"/>
      <c r="P48" s="97"/>
    </row>
    <row r="49" spans="1:40" ht="5.4" customHeight="1" thickBot="1" x14ac:dyDescent="0.4">
      <c r="H49" s="60"/>
      <c r="K49" s="69"/>
      <c r="L49" s="97"/>
      <c r="M49" s="97"/>
      <c r="N49" s="97"/>
      <c r="O49" s="97"/>
      <c r="P49" s="97"/>
    </row>
    <row r="50" spans="1:40" ht="17.5" thickBot="1" x14ac:dyDescent="0.45">
      <c r="A50" s="111" t="s">
        <v>112</v>
      </c>
      <c r="B50" s="112"/>
      <c r="C50" s="112"/>
      <c r="D50" s="112"/>
      <c r="E50" s="112"/>
      <c r="F50" s="112"/>
      <c r="G50" s="112"/>
      <c r="H50" s="112"/>
      <c r="I50" s="112"/>
      <c r="J50" s="186">
        <f>J37-J48</f>
        <v>43285.875</v>
      </c>
      <c r="K50" s="197" t="s">
        <v>89</v>
      </c>
      <c r="L50" s="97"/>
      <c r="M50" s="97"/>
      <c r="N50" s="97"/>
      <c r="O50" s="97"/>
      <c r="P50" s="97"/>
    </row>
    <row r="51" spans="1:40" ht="5.4" customHeight="1" thickBot="1" x14ac:dyDescent="0.4">
      <c r="H51" s="60"/>
      <c r="K51" s="69"/>
      <c r="L51" s="97"/>
      <c r="M51" s="97"/>
      <c r="N51" s="97"/>
      <c r="O51" s="97"/>
      <c r="P51" s="97"/>
    </row>
    <row r="52" spans="1:40" s="68" customFormat="1" ht="17.5" thickBot="1" x14ac:dyDescent="0.45">
      <c r="A52" s="96" t="s">
        <v>109</v>
      </c>
      <c r="B52" s="145"/>
      <c r="C52" s="145"/>
      <c r="D52" s="145"/>
      <c r="E52" s="145"/>
      <c r="F52" s="145"/>
      <c r="G52" s="145"/>
      <c r="H52" s="145"/>
      <c r="I52" s="145"/>
      <c r="J52" s="188">
        <f>J21</f>
        <v>14023.799999999997</v>
      </c>
      <c r="K52" s="198" t="s">
        <v>89</v>
      </c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</row>
    <row r="53" spans="1:40" ht="5" customHeight="1" thickBot="1" x14ac:dyDescent="0.4">
      <c r="K53" s="69"/>
      <c r="L53" s="97"/>
      <c r="M53" s="97"/>
      <c r="N53" s="97"/>
      <c r="O53" s="97"/>
      <c r="P53" s="97"/>
    </row>
    <row r="54" spans="1:40" ht="17.5" thickBot="1" x14ac:dyDescent="0.45">
      <c r="A54" s="111" t="s">
        <v>113</v>
      </c>
      <c r="B54" s="112"/>
      <c r="C54" s="112"/>
      <c r="D54" s="112"/>
      <c r="E54" s="112"/>
      <c r="F54" s="112"/>
      <c r="G54" s="112"/>
      <c r="H54" s="112"/>
      <c r="I54" s="112"/>
      <c r="J54" s="186">
        <f>J50-J52</f>
        <v>29262.075000000004</v>
      </c>
      <c r="K54" s="197" t="s">
        <v>89</v>
      </c>
      <c r="L54" s="97"/>
      <c r="M54" s="97"/>
      <c r="N54" s="97"/>
      <c r="O54" s="97"/>
      <c r="P54" s="97"/>
    </row>
    <row r="55" spans="1:40" ht="3.65" customHeight="1" thickBot="1" x14ac:dyDescent="0.4">
      <c r="K55" s="69"/>
      <c r="L55" s="97"/>
      <c r="M55" s="97"/>
      <c r="N55" s="97"/>
      <c r="O55" s="97"/>
      <c r="P55" s="97"/>
    </row>
    <row r="56" spans="1:40" ht="17.5" thickBot="1" x14ac:dyDescent="0.45">
      <c r="A56" s="111" t="s">
        <v>116</v>
      </c>
      <c r="B56" s="112"/>
      <c r="C56" s="112"/>
      <c r="D56" s="112"/>
      <c r="E56" s="112"/>
      <c r="F56" s="112"/>
      <c r="G56" s="113" t="s">
        <v>119</v>
      </c>
      <c r="H56" s="195">
        <f>J19</f>
        <v>2181.4799999999996</v>
      </c>
      <c r="I56" s="112" t="s">
        <v>120</v>
      </c>
      <c r="J56" s="194">
        <f>J54/J19</f>
        <v>13.413863523846201</v>
      </c>
      <c r="K56" s="197" t="s">
        <v>121</v>
      </c>
      <c r="L56" s="97"/>
      <c r="M56" s="97"/>
      <c r="N56" s="97"/>
      <c r="O56" s="97"/>
      <c r="P56" s="97"/>
    </row>
    <row r="57" spans="1:40" ht="4.25" customHeight="1" thickBot="1" x14ac:dyDescent="0.4">
      <c r="K57" s="69"/>
      <c r="L57" s="97"/>
      <c r="M57" s="97"/>
      <c r="N57" s="97"/>
      <c r="O57" s="97"/>
      <c r="P57" s="97"/>
    </row>
    <row r="58" spans="1:40" ht="17.5" thickBot="1" x14ac:dyDescent="0.45">
      <c r="A58" s="96" t="s">
        <v>115</v>
      </c>
      <c r="B58" s="145"/>
      <c r="C58" s="145"/>
      <c r="D58" s="145"/>
      <c r="E58" s="145"/>
      <c r="F58" s="145"/>
      <c r="G58" s="113" t="s">
        <v>119</v>
      </c>
      <c r="H58" s="195">
        <f>D22</f>
        <v>20</v>
      </c>
      <c r="I58" s="112" t="s">
        <v>121</v>
      </c>
      <c r="J58" s="188">
        <f>J22</f>
        <v>43629.599999999991</v>
      </c>
      <c r="K58" s="198" t="s">
        <v>89</v>
      </c>
      <c r="L58" s="97"/>
      <c r="M58" s="97"/>
      <c r="N58" s="97"/>
      <c r="O58" s="97"/>
      <c r="P58" s="97"/>
    </row>
    <row r="59" spans="1:40" ht="4.25" customHeight="1" thickBot="1" x14ac:dyDescent="0.4">
      <c r="K59" s="69"/>
      <c r="L59" s="97"/>
      <c r="M59" s="97"/>
      <c r="N59" s="97"/>
      <c r="O59" s="97"/>
      <c r="P59" s="97"/>
    </row>
    <row r="60" spans="1:40" ht="17.5" thickBot="1" x14ac:dyDescent="0.45">
      <c r="A60" s="111" t="s">
        <v>122</v>
      </c>
      <c r="B60" s="112"/>
      <c r="C60" s="112"/>
      <c r="D60" s="112"/>
      <c r="E60" s="112"/>
      <c r="F60" s="112"/>
      <c r="G60" s="112"/>
      <c r="H60" s="112"/>
      <c r="I60" s="112"/>
      <c r="J60" s="186">
        <f>J54-J58</f>
        <v>-14367.524999999987</v>
      </c>
      <c r="K60" s="197" t="s">
        <v>89</v>
      </c>
      <c r="L60" s="97"/>
      <c r="M60" s="97"/>
      <c r="N60" s="97"/>
      <c r="O60" s="97"/>
      <c r="P60" s="97"/>
    </row>
    <row r="61" spans="1:40" x14ac:dyDescent="0.3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</row>
    <row r="62" spans="1:40" x14ac:dyDescent="0.3">
      <c r="A62" s="222" t="s">
        <v>125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</row>
    <row r="63" spans="1:40" ht="14.5" x14ac:dyDescent="0.35">
      <c r="A63" s="221" t="s">
        <v>123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</row>
    <row r="64" spans="1:40" x14ac:dyDescent="0.3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</row>
    <row r="65" spans="1:16" x14ac:dyDescent="0.3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</row>
    <row r="66" spans="1:16" x14ac:dyDescent="0.3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</row>
    <row r="67" spans="1:16" x14ac:dyDescent="0.3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</row>
    <row r="68" spans="1:16" x14ac:dyDescent="0.3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</row>
    <row r="69" spans="1:16" x14ac:dyDescent="0.3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</row>
    <row r="70" spans="1:16" x14ac:dyDescent="0.3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</row>
    <row r="71" spans="1:16" x14ac:dyDescent="0.3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</row>
    <row r="72" spans="1:16" x14ac:dyDescent="0.3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</row>
    <row r="73" spans="1:16" x14ac:dyDescent="0.3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</row>
    <row r="74" spans="1:16" x14ac:dyDescent="0.3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</row>
    <row r="75" spans="1:16" x14ac:dyDescent="0.3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1:16" x14ac:dyDescent="0.3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77" spans="1:16" x14ac:dyDescent="0.3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</row>
    <row r="78" spans="1:16" x14ac:dyDescent="0.3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</row>
    <row r="79" spans="1:16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</row>
    <row r="80" spans="1:16" x14ac:dyDescent="0.3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</row>
    <row r="81" spans="1:12" x14ac:dyDescent="0.3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x14ac:dyDescent="0.3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</row>
    <row r="83" spans="1:12" x14ac:dyDescent="0.3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</row>
    <row r="84" spans="1:12" x14ac:dyDescent="0.3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</row>
  </sheetData>
  <mergeCells count="1">
    <mergeCell ref="B3:E3"/>
  </mergeCells>
  <pageMargins left="0.7" right="0.7" top="0.78740157499999996" bottom="0.78740157499999996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AN241"/>
  <sheetViews>
    <sheetView tabSelected="1" zoomScale="90" zoomScaleNormal="90" zoomScalePageLayoutView="60" workbookViewId="0">
      <selection activeCell="J13" sqref="J13"/>
    </sheetView>
  </sheetViews>
  <sheetFormatPr baseColWidth="10" defaultColWidth="11.54296875" defaultRowHeight="13" x14ac:dyDescent="0.3"/>
  <cols>
    <col min="1" max="1" width="20.36328125" style="357" customWidth="1"/>
    <col min="2" max="2" width="25.90625" style="357" customWidth="1"/>
    <col min="3" max="3" width="11.54296875" style="357" customWidth="1"/>
    <col min="4" max="4" width="17.36328125" style="357" customWidth="1"/>
    <col min="5" max="5" width="13.36328125" style="357" customWidth="1"/>
    <col min="6" max="6" width="4" style="357" customWidth="1"/>
    <col min="7" max="7" width="14.453125" style="357" customWidth="1"/>
    <col min="8" max="8" width="12" style="357" customWidth="1"/>
    <col min="9" max="9" width="15.36328125" style="357" customWidth="1"/>
    <col min="10" max="10" width="15.54296875" style="357" customWidth="1"/>
    <col min="11" max="11" width="18.54296875" style="357" customWidth="1"/>
    <col min="12" max="12" width="5.08984375" style="357" customWidth="1"/>
    <col min="13" max="13" width="20" style="357" customWidth="1"/>
    <col min="14" max="14" width="24.54296875" style="357" customWidth="1"/>
    <col min="15" max="16" width="11.54296875" style="357"/>
    <col min="17" max="40" width="11.54296875" style="356"/>
    <col min="41" max="16384" width="11.54296875" style="357"/>
  </cols>
  <sheetData>
    <row r="1" spans="1:40" ht="25.25" customHeight="1" x14ac:dyDescent="0.6">
      <c r="A1" s="354" t="s">
        <v>134</v>
      </c>
      <c r="B1" s="355"/>
      <c r="C1" s="355"/>
      <c r="D1" s="355"/>
      <c r="E1" s="355"/>
      <c r="F1" s="355"/>
      <c r="G1" s="355"/>
      <c r="H1" s="573"/>
      <c r="I1" s="573"/>
      <c r="J1" s="355"/>
      <c r="K1" s="355"/>
      <c r="L1" s="356"/>
      <c r="M1" s="356"/>
      <c r="N1" s="356"/>
      <c r="O1" s="356"/>
      <c r="P1" s="356"/>
    </row>
    <row r="2" spans="1:40" s="359" customFormat="1" ht="5" customHeight="1" x14ac:dyDescent="0.45">
      <c r="A2" s="358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</row>
    <row r="3" spans="1:40" s="362" customFormat="1" ht="21.75" customHeight="1" x14ac:dyDescent="0.5">
      <c r="A3" s="360" t="s">
        <v>144</v>
      </c>
      <c r="B3" s="612" t="s">
        <v>145</v>
      </c>
      <c r="C3" s="612"/>
      <c r="D3" s="612"/>
      <c r="E3" s="612"/>
      <c r="F3" s="361"/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</row>
    <row r="4" spans="1:40" ht="9" customHeight="1" thickBot="1" x14ac:dyDescent="0.35">
      <c r="A4" s="356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</row>
    <row r="5" spans="1:40" s="366" customFormat="1" ht="23.4" customHeight="1" thickBot="1" x14ac:dyDescent="0.6">
      <c r="A5" s="363" t="s">
        <v>71</v>
      </c>
      <c r="B5" s="364"/>
      <c r="C5" s="364"/>
      <c r="D5" s="364"/>
      <c r="E5" s="364"/>
      <c r="F5" s="364"/>
      <c r="G5" s="364"/>
      <c r="H5" s="364"/>
      <c r="I5" s="364"/>
      <c r="J5" s="615" t="s">
        <v>70</v>
      </c>
      <c r="K5" s="616"/>
      <c r="L5" s="365"/>
      <c r="M5" s="360" t="s">
        <v>175</v>
      </c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</row>
    <row r="6" spans="1:40" ht="23" customHeight="1" thickBot="1" x14ac:dyDescent="0.55000000000000004">
      <c r="A6" s="367" t="s">
        <v>20</v>
      </c>
      <c r="B6" s="368"/>
      <c r="C6" s="574">
        <v>50</v>
      </c>
      <c r="D6" s="369" t="s">
        <v>61</v>
      </c>
      <c r="E6" s="575">
        <f>N11*2.8</f>
        <v>5.879999999999999</v>
      </c>
      <c r="F6" s="370" t="s">
        <v>73</v>
      </c>
      <c r="G6" s="370"/>
      <c r="H6" s="576">
        <v>400</v>
      </c>
      <c r="I6" s="370" t="s">
        <v>82</v>
      </c>
      <c r="J6" s="373">
        <f>C6*E6*H6</f>
        <v>117599.99999999997</v>
      </c>
      <c r="K6" s="371" t="s">
        <v>60</v>
      </c>
      <c r="L6" s="356"/>
      <c r="M6" s="561" t="s">
        <v>168</v>
      </c>
      <c r="N6" s="562" t="s">
        <v>170</v>
      </c>
      <c r="O6" s="356"/>
      <c r="P6" s="356"/>
    </row>
    <row r="7" spans="1:40" ht="23" customHeight="1" x14ac:dyDescent="0.5">
      <c r="A7" s="372"/>
      <c r="B7" s="368"/>
      <c r="C7" s="574">
        <v>20</v>
      </c>
      <c r="D7" s="369" t="s">
        <v>62</v>
      </c>
      <c r="E7" s="370"/>
      <c r="F7" s="370"/>
      <c r="G7" s="370"/>
      <c r="H7" s="370"/>
      <c r="I7" s="370"/>
      <c r="J7" s="373"/>
      <c r="K7" s="374"/>
      <c r="L7" s="356"/>
      <c r="M7" s="563" t="s">
        <v>169</v>
      </c>
      <c r="N7" s="564">
        <v>1.4</v>
      </c>
      <c r="O7" s="356"/>
      <c r="P7" s="356"/>
    </row>
    <row r="8" spans="1:40" ht="23" customHeight="1" x14ac:dyDescent="0.5">
      <c r="A8" s="372" t="s">
        <v>63</v>
      </c>
      <c r="B8" s="370"/>
      <c r="C8" s="574">
        <v>200</v>
      </c>
      <c r="D8" s="375" t="s">
        <v>132</v>
      </c>
      <c r="E8" s="370"/>
      <c r="F8" s="370"/>
      <c r="G8" s="370"/>
      <c r="H8" s="576">
        <v>150</v>
      </c>
      <c r="I8" s="370" t="s">
        <v>83</v>
      </c>
      <c r="J8" s="373">
        <f>C8*H8</f>
        <v>30000</v>
      </c>
      <c r="K8" s="371" t="s">
        <v>60</v>
      </c>
      <c r="L8" s="356"/>
      <c r="M8" s="563" t="s">
        <v>171</v>
      </c>
      <c r="N8" s="564">
        <v>0.4</v>
      </c>
      <c r="O8" s="356"/>
      <c r="P8" s="356"/>
    </row>
    <row r="9" spans="1:40" ht="23" customHeight="1" x14ac:dyDescent="0.5">
      <c r="A9" s="372" t="s">
        <v>26</v>
      </c>
      <c r="B9" s="370"/>
      <c r="C9" s="574">
        <f>C6+C7</f>
        <v>70</v>
      </c>
      <c r="D9" s="369" t="s">
        <v>79</v>
      </c>
      <c r="E9" s="370"/>
      <c r="F9" s="370"/>
      <c r="G9" s="370"/>
      <c r="H9" s="576">
        <v>150</v>
      </c>
      <c r="I9" s="370" t="s">
        <v>25</v>
      </c>
      <c r="J9" s="373">
        <f>C9*H9</f>
        <v>10500</v>
      </c>
      <c r="K9" s="371" t="s">
        <v>60</v>
      </c>
      <c r="L9" s="356"/>
      <c r="M9" s="563" t="s">
        <v>172</v>
      </c>
      <c r="N9" s="564">
        <v>0.2</v>
      </c>
      <c r="O9" s="356"/>
      <c r="P9" s="356"/>
    </row>
    <row r="10" spans="1:40" ht="23" customHeight="1" x14ac:dyDescent="0.5">
      <c r="A10" s="372" t="s">
        <v>24</v>
      </c>
      <c r="B10" s="370"/>
      <c r="C10" s="373">
        <v>70000</v>
      </c>
      <c r="D10" s="370" t="s">
        <v>60</v>
      </c>
      <c r="E10" s="370"/>
      <c r="F10" s="370"/>
      <c r="G10" s="370"/>
      <c r="H10" s="370"/>
      <c r="I10" s="370"/>
      <c r="J10" s="373">
        <f>C10</f>
        <v>70000</v>
      </c>
      <c r="K10" s="371" t="s">
        <v>60</v>
      </c>
      <c r="L10" s="356"/>
      <c r="M10" s="563" t="s">
        <v>173</v>
      </c>
      <c r="N10" s="564">
        <v>0.1</v>
      </c>
      <c r="O10" s="356"/>
      <c r="P10" s="356"/>
    </row>
    <row r="11" spans="1:40" ht="23" customHeight="1" thickBot="1" x14ac:dyDescent="0.55000000000000004">
      <c r="A11" s="372" t="s">
        <v>80</v>
      </c>
      <c r="B11" s="370"/>
      <c r="C11" s="373">
        <v>0</v>
      </c>
      <c r="D11" s="370" t="s">
        <v>60</v>
      </c>
      <c r="E11" s="370"/>
      <c r="F11" s="370"/>
      <c r="G11" s="370"/>
      <c r="H11" s="370"/>
      <c r="I11" s="370"/>
      <c r="J11" s="373">
        <f>C11</f>
        <v>0</v>
      </c>
      <c r="K11" s="374"/>
      <c r="L11" s="356"/>
      <c r="M11" s="567" t="s">
        <v>174</v>
      </c>
      <c r="N11" s="565">
        <f>SUM(N7:N10)</f>
        <v>2.0999999999999996</v>
      </c>
      <c r="O11" s="356"/>
      <c r="P11" s="356"/>
    </row>
    <row r="12" spans="1:40" ht="33.65" customHeight="1" thickBot="1" x14ac:dyDescent="0.6">
      <c r="A12" s="376"/>
      <c r="B12" s="377"/>
      <c r="C12" s="377"/>
      <c r="D12" s="377"/>
      <c r="E12" s="377"/>
      <c r="F12" s="377"/>
      <c r="G12" s="378" t="s">
        <v>28</v>
      </c>
      <c r="H12" s="379"/>
      <c r="I12" s="379"/>
      <c r="J12" s="380">
        <f>SUM(J5:J11)</f>
        <v>228099.99999999997</v>
      </c>
      <c r="K12" s="381" t="s">
        <v>60</v>
      </c>
      <c r="L12" s="356"/>
      <c r="M12" s="356"/>
      <c r="N12" s="356"/>
      <c r="O12" s="356"/>
      <c r="P12" s="356"/>
    </row>
    <row r="13" spans="1:40" ht="8" customHeight="1" thickBot="1" x14ac:dyDescent="0.35">
      <c r="A13" s="356"/>
      <c r="B13" s="356"/>
      <c r="C13" s="356"/>
      <c r="D13" s="356"/>
      <c r="E13" s="356"/>
      <c r="F13" s="356"/>
      <c r="G13" s="382"/>
      <c r="H13" s="356"/>
      <c r="I13" s="356"/>
      <c r="J13" s="383"/>
      <c r="K13" s="356"/>
      <c r="L13" s="356"/>
      <c r="M13" s="356"/>
      <c r="N13" s="356"/>
      <c r="O13" s="356"/>
      <c r="P13" s="356"/>
    </row>
    <row r="14" spans="1:40" ht="23.5" x14ac:dyDescent="0.55000000000000004">
      <c r="A14" s="384" t="s">
        <v>105</v>
      </c>
      <c r="B14" s="385"/>
      <c r="C14" s="385"/>
      <c r="D14" s="385"/>
      <c r="E14" s="385"/>
      <c r="F14" s="385"/>
      <c r="G14" s="386"/>
      <c r="H14" s="385"/>
      <c r="I14" s="385"/>
      <c r="J14" s="387" t="s">
        <v>84</v>
      </c>
      <c r="K14" s="388"/>
      <c r="L14" s="356"/>
      <c r="M14" s="356"/>
      <c r="N14" s="356"/>
      <c r="O14" s="356"/>
      <c r="P14" s="356"/>
    </row>
    <row r="15" spans="1:40" ht="23" customHeight="1" x14ac:dyDescent="0.5">
      <c r="A15" s="577">
        <v>32</v>
      </c>
      <c r="B15" s="389" t="s">
        <v>76</v>
      </c>
      <c r="C15" s="390" t="s">
        <v>78</v>
      </c>
      <c r="D15" s="578">
        <v>7</v>
      </c>
      <c r="E15" s="389" t="s">
        <v>39</v>
      </c>
      <c r="F15" s="391"/>
      <c r="G15" s="392"/>
      <c r="H15" s="391"/>
      <c r="I15" s="391"/>
      <c r="J15" s="579">
        <f>D15*A17*A15</f>
        <v>627.19999999999993</v>
      </c>
      <c r="K15" s="393" t="s">
        <v>85</v>
      </c>
      <c r="L15" s="356"/>
      <c r="M15" s="356"/>
      <c r="N15" s="356"/>
      <c r="O15" s="356"/>
      <c r="P15" s="356"/>
    </row>
    <row r="16" spans="1:40" ht="23" customHeight="1" thickBot="1" x14ac:dyDescent="0.55000000000000004">
      <c r="A16" s="577">
        <v>70</v>
      </c>
      <c r="B16" s="389" t="s">
        <v>77</v>
      </c>
      <c r="C16" s="390" t="s">
        <v>78</v>
      </c>
      <c r="D16" s="578">
        <v>7</v>
      </c>
      <c r="E16" s="389" t="s">
        <v>39</v>
      </c>
      <c r="F16" s="391"/>
      <c r="G16" s="392"/>
      <c r="H16" s="391"/>
      <c r="I16" s="391"/>
      <c r="J16" s="579">
        <f>D16*A17*A16</f>
        <v>1371.9999999999998</v>
      </c>
      <c r="K16" s="393" t="s">
        <v>85</v>
      </c>
      <c r="L16" s="356"/>
      <c r="M16" s="356"/>
      <c r="N16" s="356"/>
      <c r="O16" s="356"/>
      <c r="P16" s="356"/>
    </row>
    <row r="17" spans="1:40" ht="33.75" customHeight="1" thickBot="1" x14ac:dyDescent="0.6">
      <c r="A17" s="580">
        <v>2.8</v>
      </c>
      <c r="B17" s="394" t="s">
        <v>75</v>
      </c>
      <c r="C17" s="395"/>
      <c r="D17" s="395"/>
      <c r="E17" s="395"/>
      <c r="F17" s="395"/>
      <c r="G17" s="396" t="s">
        <v>86</v>
      </c>
      <c r="H17" s="397"/>
      <c r="I17" s="397"/>
      <c r="J17" s="398">
        <f>SUM(J15:J16)</f>
        <v>1999.1999999999998</v>
      </c>
      <c r="K17" s="399" t="s">
        <v>85</v>
      </c>
      <c r="L17" s="356"/>
      <c r="M17" s="356"/>
      <c r="N17" s="356"/>
      <c r="O17" s="356"/>
      <c r="P17" s="356"/>
    </row>
    <row r="18" spans="1:40" ht="8.4" customHeight="1" x14ac:dyDescent="0.3">
      <c r="A18" s="400"/>
      <c r="B18" s="391"/>
      <c r="C18" s="391"/>
      <c r="D18" s="391"/>
      <c r="E18" s="391"/>
      <c r="F18" s="391"/>
      <c r="G18" s="392"/>
      <c r="H18" s="392"/>
      <c r="I18" s="391"/>
      <c r="J18" s="391"/>
      <c r="K18" s="401"/>
      <c r="L18" s="356"/>
      <c r="M18" s="356"/>
      <c r="N18" s="356"/>
      <c r="O18" s="356"/>
      <c r="P18" s="356"/>
    </row>
    <row r="19" spans="1:40" s="408" customFormat="1" ht="25.25" customHeight="1" x14ac:dyDescent="0.5">
      <c r="A19" s="402" t="s">
        <v>176</v>
      </c>
      <c r="B19" s="403"/>
      <c r="C19" s="403"/>
      <c r="D19" s="581">
        <v>70</v>
      </c>
      <c r="E19" s="404" t="s">
        <v>88</v>
      </c>
      <c r="F19" s="403"/>
      <c r="G19" s="405"/>
      <c r="H19" s="405"/>
      <c r="I19" s="403"/>
      <c r="J19" s="582">
        <f>J17*D19/100</f>
        <v>1399.44</v>
      </c>
      <c r="K19" s="406" t="s">
        <v>117</v>
      </c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  <c r="X19" s="407"/>
      <c r="Y19" s="407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</row>
    <row r="20" spans="1:40" s="408" customFormat="1" ht="25.25" customHeight="1" x14ac:dyDescent="0.5">
      <c r="A20" s="402" t="s">
        <v>141</v>
      </c>
      <c r="B20" s="403"/>
      <c r="C20" s="403"/>
      <c r="D20" s="581">
        <f>100-D19</f>
        <v>30</v>
      </c>
      <c r="E20" s="404" t="s">
        <v>88</v>
      </c>
      <c r="F20" s="403"/>
      <c r="G20" s="405"/>
      <c r="H20" s="405"/>
      <c r="I20" s="403"/>
      <c r="J20" s="582">
        <f>D20*J17/100</f>
        <v>599.75999999999988</v>
      </c>
      <c r="K20" s="406" t="s">
        <v>118</v>
      </c>
      <c r="L20" s="407"/>
      <c r="M20" s="407"/>
      <c r="N20" s="407"/>
      <c r="O20" s="407"/>
      <c r="P20" s="407"/>
      <c r="Q20" s="407"/>
      <c r="R20" s="407"/>
      <c r="S20" s="407"/>
      <c r="T20" s="407"/>
      <c r="U20" s="407"/>
      <c r="V20" s="407"/>
      <c r="W20" s="407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</row>
    <row r="21" spans="1:40" s="408" customFormat="1" ht="25.25" customHeight="1" x14ac:dyDescent="0.5">
      <c r="A21" s="402" t="s">
        <v>92</v>
      </c>
      <c r="B21" s="403"/>
      <c r="C21" s="403"/>
      <c r="D21" s="583">
        <v>18</v>
      </c>
      <c r="E21" s="404" t="s">
        <v>91</v>
      </c>
      <c r="F21" s="403"/>
      <c r="G21" s="405"/>
      <c r="H21" s="405"/>
      <c r="I21" s="403"/>
      <c r="J21" s="582">
        <f>J20*D21</f>
        <v>10795.679999999998</v>
      </c>
      <c r="K21" s="409" t="s">
        <v>89</v>
      </c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</row>
    <row r="22" spans="1:40" s="408" customFormat="1" ht="25.25" customHeight="1" thickBot="1" x14ac:dyDescent="0.55000000000000004">
      <c r="A22" s="410" t="s">
        <v>114</v>
      </c>
      <c r="B22" s="411"/>
      <c r="C22" s="411"/>
      <c r="D22" s="584">
        <v>20</v>
      </c>
      <c r="E22" s="412" t="s">
        <v>91</v>
      </c>
      <c r="F22" s="411"/>
      <c r="G22" s="413"/>
      <c r="H22" s="413"/>
      <c r="I22" s="411"/>
      <c r="J22" s="585">
        <f>J19*D22</f>
        <v>27988.800000000003</v>
      </c>
      <c r="K22" s="414" t="s">
        <v>89</v>
      </c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</row>
    <row r="23" spans="1:40" ht="11" customHeight="1" thickBot="1" x14ac:dyDescent="0.35">
      <c r="A23" s="356"/>
      <c r="B23" s="356"/>
      <c r="C23" s="356"/>
      <c r="D23" s="356"/>
      <c r="E23" s="356"/>
      <c r="F23" s="356"/>
      <c r="G23" s="356"/>
      <c r="H23" s="356"/>
      <c r="I23" s="356"/>
      <c r="J23" s="382"/>
      <c r="K23" s="356"/>
      <c r="L23" s="356"/>
      <c r="M23" s="356"/>
      <c r="N23" s="356"/>
      <c r="O23" s="356"/>
      <c r="P23" s="356"/>
    </row>
    <row r="24" spans="1:40" s="362" customFormat="1" ht="23.5" x14ac:dyDescent="0.55000000000000004">
      <c r="A24" s="415" t="s">
        <v>72</v>
      </c>
      <c r="B24" s="416"/>
      <c r="C24" s="416"/>
      <c r="D24" s="416"/>
      <c r="E24" s="416"/>
      <c r="F24" s="416"/>
      <c r="G24" s="416"/>
      <c r="H24" s="416"/>
      <c r="I24" s="416"/>
      <c r="J24" s="417" t="s">
        <v>1</v>
      </c>
      <c r="K24" s="418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</row>
    <row r="25" spans="1:40" ht="25.25" customHeight="1" x14ac:dyDescent="0.5">
      <c r="A25" s="586">
        <f>A15</f>
        <v>32</v>
      </c>
      <c r="B25" s="419" t="s">
        <v>2</v>
      </c>
      <c r="C25" s="420"/>
      <c r="D25" s="587">
        <v>70</v>
      </c>
      <c r="E25" s="420" t="s">
        <v>3</v>
      </c>
      <c r="F25" s="420"/>
      <c r="G25" s="587">
        <v>8</v>
      </c>
      <c r="H25" s="420" t="s">
        <v>95</v>
      </c>
      <c r="I25" s="421"/>
      <c r="J25" s="588">
        <f>A25*D25*G25</f>
        <v>17920</v>
      </c>
      <c r="K25" s="422" t="s">
        <v>89</v>
      </c>
      <c r="L25" s="356"/>
      <c r="M25" s="356"/>
      <c r="N25" s="356"/>
      <c r="O25" s="356"/>
      <c r="P25" s="566"/>
    </row>
    <row r="26" spans="1:40" ht="25.25" customHeight="1" thickBot="1" x14ac:dyDescent="0.55000000000000004">
      <c r="A26" s="586">
        <v>70</v>
      </c>
      <c r="B26" s="419" t="s">
        <v>5</v>
      </c>
      <c r="C26" s="420"/>
      <c r="D26" s="587">
        <v>50</v>
      </c>
      <c r="E26" s="420" t="s">
        <v>97</v>
      </c>
      <c r="F26" s="420"/>
      <c r="G26" s="587">
        <v>25</v>
      </c>
      <c r="H26" s="420" t="s">
        <v>96</v>
      </c>
      <c r="I26" s="421"/>
      <c r="J26" s="588">
        <f>A26*D26*G26</f>
        <v>87500</v>
      </c>
      <c r="K26" s="422" t="s">
        <v>89</v>
      </c>
      <c r="L26" s="356"/>
      <c r="M26" s="356"/>
      <c r="N26" s="356"/>
      <c r="O26" s="356"/>
      <c r="P26" s="356"/>
    </row>
    <row r="27" spans="1:40" ht="39.65" customHeight="1" thickBot="1" x14ac:dyDescent="0.6">
      <c r="A27" s="423"/>
      <c r="B27" s="424"/>
      <c r="C27" s="424"/>
      <c r="D27" s="425"/>
      <c r="E27" s="424"/>
      <c r="F27" s="424"/>
      <c r="G27" s="426" t="s">
        <v>138</v>
      </c>
      <c r="H27" s="427"/>
      <c r="I27" s="427"/>
      <c r="J27" s="428">
        <f>SUM(J25:J26)</f>
        <v>105420</v>
      </c>
      <c r="K27" s="429" t="s">
        <v>89</v>
      </c>
      <c r="L27" s="356"/>
      <c r="M27" s="356"/>
      <c r="N27" s="356"/>
      <c r="O27" s="356"/>
      <c r="P27" s="356"/>
    </row>
    <row r="28" spans="1:40" s="436" customFormat="1" ht="25.25" customHeight="1" x14ac:dyDescent="0.5">
      <c r="A28" s="430" t="s">
        <v>94</v>
      </c>
      <c r="B28" s="431" t="s">
        <v>9</v>
      </c>
      <c r="C28" s="432"/>
      <c r="D28" s="589">
        <v>33</v>
      </c>
      <c r="E28" s="432" t="s">
        <v>88</v>
      </c>
      <c r="F28" s="432"/>
      <c r="G28" s="432"/>
      <c r="H28" s="432"/>
      <c r="I28" s="433" t="s">
        <v>65</v>
      </c>
      <c r="J28" s="590">
        <f>D28*J27/100</f>
        <v>34788.6</v>
      </c>
      <c r="K28" s="434" t="s">
        <v>89</v>
      </c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</row>
    <row r="29" spans="1:40" s="436" customFormat="1" ht="25.25" customHeight="1" thickBot="1" x14ac:dyDescent="0.55000000000000004">
      <c r="A29" s="437"/>
      <c r="B29" s="438" t="s">
        <v>10</v>
      </c>
      <c r="C29" s="439"/>
      <c r="D29" s="591">
        <f>100-D28</f>
        <v>67</v>
      </c>
      <c r="E29" s="439" t="s">
        <v>88</v>
      </c>
      <c r="F29" s="439"/>
      <c r="G29" s="439"/>
      <c r="H29" s="439"/>
      <c r="I29" s="440"/>
      <c r="J29" s="592">
        <f>D29*J27/100</f>
        <v>70631.399999999994</v>
      </c>
      <c r="K29" s="441" t="s">
        <v>89</v>
      </c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435"/>
      <c r="AI29" s="435"/>
      <c r="AJ29" s="435"/>
      <c r="AK29" s="435"/>
      <c r="AL29" s="435"/>
      <c r="AM29" s="435"/>
      <c r="AN29" s="435"/>
    </row>
    <row r="30" spans="1:40" ht="11" customHeight="1" thickBot="1" x14ac:dyDescent="0.35">
      <c r="A30" s="356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</row>
    <row r="31" spans="1:40" ht="23.5" x14ac:dyDescent="0.55000000000000004">
      <c r="A31" s="442" t="s">
        <v>99</v>
      </c>
      <c r="B31" s="443"/>
      <c r="C31" s="443"/>
      <c r="D31" s="443"/>
      <c r="E31" s="443"/>
      <c r="F31" s="443"/>
      <c r="G31" s="443"/>
      <c r="H31" s="443"/>
      <c r="I31" s="443"/>
      <c r="J31" s="444" t="s">
        <v>11</v>
      </c>
      <c r="K31" s="445"/>
      <c r="L31" s="356"/>
      <c r="M31" s="356"/>
      <c r="N31" s="356"/>
      <c r="O31" s="356"/>
      <c r="P31" s="356"/>
    </row>
    <row r="32" spans="1:40" ht="23" customHeight="1" x14ac:dyDescent="0.5">
      <c r="A32" s="446" t="s">
        <v>9</v>
      </c>
      <c r="B32" s="447"/>
      <c r="C32" s="593">
        <v>25</v>
      </c>
      <c r="D32" s="613" t="s">
        <v>135</v>
      </c>
      <c r="E32" s="613"/>
      <c r="F32" s="613"/>
      <c r="G32" s="594">
        <f>J28</f>
        <v>34788.6</v>
      </c>
      <c r="H32" s="447" t="s">
        <v>89</v>
      </c>
      <c r="I32" s="448"/>
      <c r="J32" s="595">
        <f>C32*J28/100</f>
        <v>8697.15</v>
      </c>
      <c r="K32" s="449" t="s">
        <v>89</v>
      </c>
      <c r="L32" s="356"/>
      <c r="M32" s="356"/>
      <c r="N32" s="356"/>
      <c r="O32" s="356"/>
      <c r="P32" s="356"/>
    </row>
    <row r="33" spans="1:16" ht="23" customHeight="1" x14ac:dyDescent="0.5">
      <c r="A33" s="446" t="s">
        <v>10</v>
      </c>
      <c r="B33" s="447"/>
      <c r="C33" s="593">
        <v>40</v>
      </c>
      <c r="D33" s="614" t="s">
        <v>136</v>
      </c>
      <c r="E33" s="614"/>
      <c r="F33" s="614"/>
      <c r="G33" s="594">
        <f>J29</f>
        <v>70631.399999999994</v>
      </c>
      <c r="H33" s="447" t="s">
        <v>89</v>
      </c>
      <c r="I33" s="450"/>
      <c r="J33" s="595">
        <f t="shared" ref="J33" si="0">C33*J29/100</f>
        <v>28252.560000000001</v>
      </c>
      <c r="K33" s="449" t="s">
        <v>89</v>
      </c>
      <c r="L33" s="356"/>
      <c r="M33" s="356"/>
      <c r="N33" s="356"/>
      <c r="O33" s="356"/>
      <c r="P33" s="356"/>
    </row>
    <row r="34" spans="1:16" ht="23" customHeight="1" thickBot="1" x14ac:dyDescent="0.55000000000000004">
      <c r="A34" s="446" t="s">
        <v>12</v>
      </c>
      <c r="B34" s="447"/>
      <c r="C34" s="593">
        <v>6</v>
      </c>
      <c r="D34" s="614" t="s">
        <v>137</v>
      </c>
      <c r="E34" s="614"/>
      <c r="F34" s="614"/>
      <c r="G34" s="594">
        <f>J27</f>
        <v>105420</v>
      </c>
      <c r="H34" s="447" t="s">
        <v>89</v>
      </c>
      <c r="I34" s="451"/>
      <c r="J34" s="595">
        <f>C34*J27/100</f>
        <v>6325.2</v>
      </c>
      <c r="K34" s="449" t="s">
        <v>89</v>
      </c>
      <c r="L34" s="356"/>
      <c r="M34" s="356"/>
      <c r="N34" s="356"/>
      <c r="O34" s="356"/>
      <c r="P34" s="356"/>
    </row>
    <row r="35" spans="1:16" ht="39.65" customHeight="1" thickBot="1" x14ac:dyDescent="0.6">
      <c r="A35" s="452"/>
      <c r="B35" s="453"/>
      <c r="C35" s="453"/>
      <c r="D35" s="453"/>
      <c r="E35" s="453"/>
      <c r="F35" s="454"/>
      <c r="G35" s="455" t="s">
        <v>139</v>
      </c>
      <c r="H35" s="456"/>
      <c r="I35" s="457"/>
      <c r="J35" s="458">
        <f>SUM(J32:J34)</f>
        <v>43274.909999999996</v>
      </c>
      <c r="K35" s="459" t="s">
        <v>89</v>
      </c>
      <c r="L35" s="356"/>
      <c r="M35" s="356"/>
      <c r="N35" s="356"/>
      <c r="O35" s="356"/>
      <c r="P35" s="356"/>
    </row>
    <row r="36" spans="1:16" ht="9.65" customHeight="1" thickBot="1" x14ac:dyDescent="0.35">
      <c r="A36" s="356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</row>
    <row r="37" spans="1:16" ht="30" customHeight="1" thickBot="1" x14ac:dyDescent="0.6">
      <c r="A37" s="460" t="s">
        <v>131</v>
      </c>
      <c r="B37" s="461"/>
      <c r="C37" s="461"/>
      <c r="D37" s="461"/>
      <c r="E37" s="461"/>
      <c r="F37" s="461"/>
      <c r="G37" s="461"/>
      <c r="H37" s="461"/>
      <c r="I37" s="461"/>
      <c r="J37" s="462">
        <f>J27-J35</f>
        <v>62145.090000000004</v>
      </c>
      <c r="K37" s="463" t="s">
        <v>89</v>
      </c>
      <c r="L37" s="356"/>
      <c r="M37" s="356"/>
      <c r="N37" s="356"/>
      <c r="O37" s="356"/>
      <c r="P37" s="356"/>
    </row>
    <row r="38" spans="1:16" ht="14" customHeight="1" thickBot="1" x14ac:dyDescent="0.35">
      <c r="A38" s="356"/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</row>
    <row r="39" spans="1:16" s="361" customFormat="1" ht="23.5" x14ac:dyDescent="0.55000000000000004">
      <c r="A39" s="464" t="s">
        <v>142</v>
      </c>
      <c r="B39" s="465"/>
      <c r="C39" s="465"/>
      <c r="D39" s="465"/>
      <c r="E39" s="465"/>
      <c r="F39" s="465"/>
      <c r="G39" s="465"/>
      <c r="H39" s="465"/>
      <c r="I39" s="465"/>
      <c r="J39" s="466" t="s">
        <v>17</v>
      </c>
      <c r="K39" s="467"/>
    </row>
    <row r="40" spans="1:16" ht="25.25" customHeight="1" x14ac:dyDescent="0.5">
      <c r="A40" s="468" t="s">
        <v>18</v>
      </c>
      <c r="B40" s="596">
        <f>J6+J8</f>
        <v>147599.99999999997</v>
      </c>
      <c r="C40" s="597">
        <v>5</v>
      </c>
      <c r="D40" s="469" t="s">
        <v>88</v>
      </c>
      <c r="E40" s="470" t="s">
        <v>33</v>
      </c>
      <c r="F40" s="471"/>
      <c r="G40" s="471"/>
      <c r="H40" s="598">
        <f>100/C40</f>
        <v>20</v>
      </c>
      <c r="I40" s="472" t="s">
        <v>104</v>
      </c>
      <c r="J40" s="599">
        <f>B40*C40/100</f>
        <v>7379.9999999999991</v>
      </c>
      <c r="K40" s="473" t="s">
        <v>60</v>
      </c>
      <c r="L40" s="356"/>
      <c r="M40" s="356"/>
      <c r="N40" s="356"/>
      <c r="O40" s="356"/>
      <c r="P40" s="356"/>
    </row>
    <row r="41" spans="1:16" ht="25.25" customHeight="1" x14ac:dyDescent="0.5">
      <c r="A41" s="474"/>
      <c r="B41" s="475"/>
      <c r="C41" s="597">
        <v>1</v>
      </c>
      <c r="D41" s="469" t="s">
        <v>88</v>
      </c>
      <c r="E41" s="470" t="s">
        <v>31</v>
      </c>
      <c r="F41" s="471"/>
      <c r="G41" s="471"/>
      <c r="H41" s="471"/>
      <c r="I41" s="471"/>
      <c r="J41" s="600">
        <f>B40*C41/100</f>
        <v>1475.9999999999998</v>
      </c>
      <c r="K41" s="473" t="s">
        <v>60</v>
      </c>
      <c r="L41" s="356"/>
      <c r="M41" s="356"/>
      <c r="N41" s="356"/>
      <c r="O41" s="356"/>
      <c r="P41" s="356"/>
    </row>
    <row r="42" spans="1:16" ht="25.25" customHeight="1" x14ac:dyDescent="0.5">
      <c r="A42" s="476"/>
      <c r="B42" s="477"/>
      <c r="C42" s="601">
        <v>2</v>
      </c>
      <c r="D42" s="478" t="s">
        <v>88</v>
      </c>
      <c r="E42" s="479" t="s">
        <v>126</v>
      </c>
      <c r="F42" s="480"/>
      <c r="G42" s="480"/>
      <c r="H42" s="480"/>
      <c r="I42" s="480"/>
      <c r="J42" s="602">
        <f>B40*C42/2/100</f>
        <v>1475.9999999999998</v>
      </c>
      <c r="K42" s="481" t="s">
        <v>60</v>
      </c>
      <c r="L42" s="356"/>
      <c r="M42" s="356"/>
      <c r="N42" s="356"/>
      <c r="O42" s="356"/>
      <c r="P42" s="356"/>
    </row>
    <row r="43" spans="1:16" ht="25.25" customHeight="1" x14ac:dyDescent="0.5">
      <c r="A43" s="482" t="s">
        <v>34</v>
      </c>
      <c r="B43" s="596">
        <f>C10+C11</f>
        <v>70000</v>
      </c>
      <c r="C43" s="597">
        <v>10</v>
      </c>
      <c r="D43" s="469" t="s">
        <v>88</v>
      </c>
      <c r="E43" s="470" t="s">
        <v>33</v>
      </c>
      <c r="F43" s="471"/>
      <c r="G43" s="471"/>
      <c r="H43" s="598">
        <f>100/C43</f>
        <v>10</v>
      </c>
      <c r="I43" s="472" t="s">
        <v>104</v>
      </c>
      <c r="J43" s="600">
        <f>J10*C43/100</f>
        <v>7000</v>
      </c>
      <c r="K43" s="473" t="s">
        <v>60</v>
      </c>
      <c r="L43" s="356"/>
      <c r="M43" s="356"/>
      <c r="N43" s="356"/>
      <c r="O43" s="356"/>
      <c r="P43" s="356"/>
    </row>
    <row r="44" spans="1:16" ht="25.25" customHeight="1" x14ac:dyDescent="0.5">
      <c r="A44" s="474"/>
      <c r="B44" s="475"/>
      <c r="C44" s="597">
        <v>2</v>
      </c>
      <c r="D44" s="469" t="s">
        <v>88</v>
      </c>
      <c r="E44" s="470" t="s">
        <v>31</v>
      </c>
      <c r="F44" s="471"/>
      <c r="G44" s="471"/>
      <c r="H44" s="471"/>
      <c r="I44" s="471"/>
      <c r="J44" s="600">
        <f>J10*C44/100</f>
        <v>1400</v>
      </c>
      <c r="K44" s="473" t="s">
        <v>60</v>
      </c>
      <c r="L44" s="356"/>
      <c r="M44" s="356"/>
      <c r="N44" s="356"/>
      <c r="O44" s="356"/>
      <c r="P44" s="356"/>
    </row>
    <row r="45" spans="1:16" ht="25.25" customHeight="1" x14ac:dyDescent="0.5">
      <c r="A45" s="476"/>
      <c r="B45" s="477"/>
      <c r="C45" s="601">
        <f>C42</f>
        <v>2</v>
      </c>
      <c r="D45" s="478" t="s">
        <v>88</v>
      </c>
      <c r="E45" s="479" t="s">
        <v>126</v>
      </c>
      <c r="F45" s="480"/>
      <c r="G45" s="480"/>
      <c r="H45" s="480"/>
      <c r="I45" s="480"/>
      <c r="J45" s="602">
        <f>J10*C45/2/100</f>
        <v>700</v>
      </c>
      <c r="K45" s="481" t="s">
        <v>60</v>
      </c>
      <c r="L45" s="356"/>
      <c r="M45" s="356"/>
      <c r="N45" s="356"/>
      <c r="O45" s="356"/>
      <c r="P45" s="356"/>
    </row>
    <row r="46" spans="1:16" ht="25.25" customHeight="1" x14ac:dyDescent="0.5">
      <c r="A46" s="483" t="s">
        <v>143</v>
      </c>
      <c r="B46" s="603">
        <f>J9</f>
        <v>10500</v>
      </c>
      <c r="C46" s="601">
        <v>15</v>
      </c>
      <c r="D46" s="478" t="s">
        <v>88</v>
      </c>
      <c r="E46" s="479" t="s">
        <v>48</v>
      </c>
      <c r="F46" s="480"/>
      <c r="G46" s="480"/>
      <c r="H46" s="604">
        <f>100/C46</f>
        <v>6.666666666666667</v>
      </c>
      <c r="I46" s="484" t="s">
        <v>104</v>
      </c>
      <c r="J46" s="602">
        <f>J9*C46/100</f>
        <v>1575</v>
      </c>
      <c r="K46" s="481" t="s">
        <v>60</v>
      </c>
      <c r="L46" s="356"/>
      <c r="M46" s="356"/>
      <c r="N46" s="356"/>
      <c r="O46" s="356"/>
      <c r="P46" s="356"/>
    </row>
    <row r="47" spans="1:16" ht="25.25" customHeight="1" thickBot="1" x14ac:dyDescent="0.55000000000000004">
      <c r="A47" s="482" t="s">
        <v>110</v>
      </c>
      <c r="B47" s="471"/>
      <c r="C47" s="605">
        <v>1000</v>
      </c>
      <c r="D47" s="471" t="s">
        <v>60</v>
      </c>
      <c r="E47" s="470" t="s">
        <v>51</v>
      </c>
      <c r="F47" s="471"/>
      <c r="G47" s="471"/>
      <c r="H47" s="471"/>
      <c r="I47" s="471"/>
      <c r="J47" s="600">
        <f>C47</f>
        <v>1000</v>
      </c>
      <c r="K47" s="473" t="s">
        <v>60</v>
      </c>
      <c r="L47" s="356"/>
      <c r="M47" s="356"/>
      <c r="N47" s="356"/>
      <c r="O47" s="356"/>
      <c r="P47" s="356"/>
    </row>
    <row r="48" spans="1:16" ht="34.25" customHeight="1" thickBot="1" x14ac:dyDescent="0.6">
      <c r="A48" s="485"/>
      <c r="B48" s="486"/>
      <c r="C48" s="486"/>
      <c r="D48" s="486"/>
      <c r="E48" s="486"/>
      <c r="F48" s="486"/>
      <c r="G48" s="487" t="s">
        <v>140</v>
      </c>
      <c r="H48" s="488"/>
      <c r="I48" s="488"/>
      <c r="J48" s="489">
        <f>SUM(J40:J47)</f>
        <v>22007</v>
      </c>
      <c r="K48" s="490" t="s">
        <v>89</v>
      </c>
      <c r="L48" s="356"/>
      <c r="M48" s="356"/>
      <c r="N48" s="356"/>
      <c r="O48" s="356"/>
      <c r="P48" s="356"/>
    </row>
    <row r="49" spans="1:40" ht="8" customHeight="1" thickBot="1" x14ac:dyDescent="0.4">
      <c r="H49" s="491"/>
      <c r="K49" s="492"/>
      <c r="L49" s="356"/>
      <c r="M49" s="356"/>
      <c r="N49" s="356"/>
      <c r="O49" s="356"/>
      <c r="P49" s="356"/>
    </row>
    <row r="50" spans="1:40" s="495" customFormat="1" ht="27.65" customHeight="1" thickBot="1" x14ac:dyDescent="0.6">
      <c r="A50" s="460" t="s">
        <v>112</v>
      </c>
      <c r="B50" s="493"/>
      <c r="C50" s="493"/>
      <c r="D50" s="493"/>
      <c r="E50" s="493"/>
      <c r="F50" s="493"/>
      <c r="G50" s="493"/>
      <c r="H50" s="493"/>
      <c r="I50" s="493"/>
      <c r="J50" s="462">
        <f>J37-J48</f>
        <v>40138.090000000004</v>
      </c>
      <c r="K50" s="494" t="s">
        <v>89</v>
      </c>
      <c r="L50" s="360"/>
      <c r="M50" s="360"/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  <c r="Z50" s="360"/>
      <c r="AA50" s="360"/>
      <c r="AB50" s="360"/>
      <c r="AC50" s="360"/>
      <c r="AD50" s="360"/>
      <c r="AE50" s="360"/>
      <c r="AF50" s="360"/>
      <c r="AG50" s="360"/>
      <c r="AH50" s="360"/>
      <c r="AI50" s="360"/>
      <c r="AJ50" s="360"/>
      <c r="AK50" s="360"/>
      <c r="AL50" s="360"/>
      <c r="AM50" s="360"/>
      <c r="AN50" s="360"/>
    </row>
    <row r="51" spans="1:40" ht="8.4" customHeight="1" thickBot="1" x14ac:dyDescent="0.6">
      <c r="A51" s="356"/>
      <c r="B51" s="356"/>
      <c r="C51" s="356"/>
      <c r="D51" s="356"/>
      <c r="E51" s="356"/>
      <c r="F51" s="356"/>
      <c r="G51" s="356"/>
      <c r="H51" s="382"/>
      <c r="I51" s="356"/>
      <c r="J51" s="365"/>
      <c r="K51" s="496"/>
      <c r="L51" s="356"/>
      <c r="M51" s="356"/>
      <c r="N51" s="356"/>
      <c r="O51" s="356"/>
      <c r="P51" s="356"/>
    </row>
    <row r="52" spans="1:40" s="500" customFormat="1" ht="26.4" customHeight="1" thickBot="1" x14ac:dyDescent="0.6">
      <c r="A52" s="396" t="s">
        <v>128</v>
      </c>
      <c r="B52" s="497"/>
      <c r="C52" s="497"/>
      <c r="D52" s="497"/>
      <c r="E52" s="497"/>
      <c r="F52" s="497"/>
      <c r="G52" s="497"/>
      <c r="H52" s="497"/>
      <c r="I52" s="497"/>
      <c r="J52" s="498">
        <f>J21</f>
        <v>10795.679999999998</v>
      </c>
      <c r="K52" s="499" t="s">
        <v>89</v>
      </c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8"/>
      <c r="AD52" s="358"/>
      <c r="AE52" s="358"/>
      <c r="AF52" s="358"/>
      <c r="AG52" s="358"/>
      <c r="AH52" s="358"/>
      <c r="AI52" s="358"/>
      <c r="AJ52" s="358"/>
      <c r="AK52" s="358"/>
      <c r="AL52" s="358"/>
      <c r="AM52" s="358"/>
      <c r="AN52" s="358"/>
    </row>
    <row r="53" spans="1:40" ht="8.4" customHeight="1" thickBot="1" x14ac:dyDescent="0.6">
      <c r="A53" s="356"/>
      <c r="B53" s="356"/>
      <c r="C53" s="356"/>
      <c r="D53" s="356"/>
      <c r="E53" s="356"/>
      <c r="F53" s="356"/>
      <c r="G53" s="356"/>
      <c r="H53" s="356"/>
      <c r="I53" s="356"/>
      <c r="J53" s="365"/>
      <c r="K53" s="496"/>
      <c r="L53" s="356"/>
      <c r="M53" s="356"/>
      <c r="N53" s="356"/>
      <c r="O53" s="356"/>
      <c r="P53" s="356"/>
    </row>
    <row r="54" spans="1:40" s="495" customFormat="1" ht="26" customHeight="1" thickBot="1" x14ac:dyDescent="0.6">
      <c r="A54" s="460" t="s">
        <v>113</v>
      </c>
      <c r="B54" s="493"/>
      <c r="C54" s="493"/>
      <c r="D54" s="493"/>
      <c r="E54" s="493"/>
      <c r="F54" s="493"/>
      <c r="G54" s="493"/>
      <c r="H54" s="493"/>
      <c r="I54" s="493"/>
      <c r="J54" s="462">
        <f>J50-J52</f>
        <v>29342.410000000003</v>
      </c>
      <c r="K54" s="494" t="s">
        <v>89</v>
      </c>
      <c r="L54" s="360"/>
      <c r="M54" s="360"/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  <c r="Z54" s="360"/>
      <c r="AA54" s="360"/>
      <c r="AB54" s="360"/>
      <c r="AC54" s="360"/>
      <c r="AD54" s="360"/>
      <c r="AE54" s="360"/>
      <c r="AF54" s="360"/>
      <c r="AG54" s="360"/>
      <c r="AH54" s="360"/>
      <c r="AI54" s="360"/>
      <c r="AJ54" s="360"/>
      <c r="AK54" s="360"/>
      <c r="AL54" s="360"/>
      <c r="AM54" s="360"/>
      <c r="AN54" s="360"/>
    </row>
    <row r="55" spans="1:40" ht="6" customHeight="1" thickBot="1" x14ac:dyDescent="0.6">
      <c r="J55" s="366"/>
      <c r="K55" s="492"/>
      <c r="L55" s="356"/>
      <c r="M55" s="356"/>
      <c r="N55" s="356"/>
      <c r="O55" s="356"/>
      <c r="P55" s="356"/>
    </row>
    <row r="56" spans="1:40" s="495" customFormat="1" ht="24.65" customHeight="1" thickBot="1" x14ac:dyDescent="0.6">
      <c r="A56" s="460" t="s">
        <v>116</v>
      </c>
      <c r="B56" s="493"/>
      <c r="C56" s="493"/>
      <c r="D56" s="493"/>
      <c r="E56" s="493"/>
      <c r="F56" s="493"/>
      <c r="G56" s="501" t="s">
        <v>119</v>
      </c>
      <c r="H56" s="606">
        <f>J19</f>
        <v>1399.44</v>
      </c>
      <c r="I56" s="493" t="s">
        <v>120</v>
      </c>
      <c r="J56" s="502">
        <f>J54/J19</f>
        <v>20.967251186188761</v>
      </c>
      <c r="K56" s="494" t="s">
        <v>121</v>
      </c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  <c r="Z56" s="360"/>
      <c r="AA56" s="360"/>
      <c r="AB56" s="360"/>
      <c r="AC56" s="360"/>
      <c r="AD56" s="360"/>
      <c r="AE56" s="360"/>
      <c r="AF56" s="360"/>
      <c r="AG56" s="360"/>
      <c r="AH56" s="360"/>
      <c r="AI56" s="360"/>
      <c r="AJ56" s="360"/>
      <c r="AK56" s="360"/>
      <c r="AL56" s="360"/>
      <c r="AM56" s="360"/>
      <c r="AN56" s="360"/>
    </row>
    <row r="57" spans="1:40" ht="11" customHeight="1" thickBot="1" x14ac:dyDescent="0.6">
      <c r="J57" s="366"/>
      <c r="K57" s="492"/>
      <c r="L57" s="356"/>
      <c r="M57" s="356"/>
      <c r="N57" s="356"/>
      <c r="O57" s="356"/>
      <c r="P57" s="356"/>
    </row>
    <row r="58" spans="1:40" s="495" customFormat="1" ht="30.65" customHeight="1" thickBot="1" x14ac:dyDescent="0.6">
      <c r="A58" s="396" t="s">
        <v>129</v>
      </c>
      <c r="B58" s="497"/>
      <c r="C58" s="497"/>
      <c r="D58" s="497"/>
      <c r="E58" s="497"/>
      <c r="F58" s="497"/>
      <c r="G58" s="607" t="s">
        <v>119</v>
      </c>
      <c r="H58" s="608">
        <v>20</v>
      </c>
      <c r="I58" s="609" t="s">
        <v>121</v>
      </c>
      <c r="J58" s="498">
        <f>J22</f>
        <v>27988.800000000003</v>
      </c>
      <c r="K58" s="499" t="s">
        <v>89</v>
      </c>
      <c r="L58" s="360"/>
      <c r="M58" s="568"/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  <c r="Z58" s="360"/>
      <c r="AA58" s="360"/>
      <c r="AB58" s="360"/>
      <c r="AC58" s="360"/>
      <c r="AD58" s="360"/>
      <c r="AE58" s="360"/>
      <c r="AF58" s="360"/>
      <c r="AG58" s="360"/>
      <c r="AH58" s="360"/>
      <c r="AI58" s="360"/>
      <c r="AJ58" s="360"/>
      <c r="AK58" s="360"/>
      <c r="AL58" s="360"/>
      <c r="AM58" s="360"/>
      <c r="AN58" s="360"/>
    </row>
    <row r="59" spans="1:40" ht="14.4" customHeight="1" thickBot="1" x14ac:dyDescent="0.6">
      <c r="J59" s="366"/>
      <c r="K59" s="492"/>
      <c r="L59" s="356"/>
      <c r="M59" s="356"/>
      <c r="N59" s="356"/>
      <c r="O59" s="356"/>
      <c r="P59" s="356"/>
    </row>
    <row r="60" spans="1:40" s="495" customFormat="1" ht="35.4" customHeight="1" thickBot="1" x14ac:dyDescent="0.6">
      <c r="A60" s="460" t="s">
        <v>130</v>
      </c>
      <c r="B60" s="493"/>
      <c r="C60" s="493"/>
      <c r="D60" s="493"/>
      <c r="E60" s="493"/>
      <c r="F60" s="493"/>
      <c r="G60" s="493"/>
      <c r="H60" s="493"/>
      <c r="I60" s="493"/>
      <c r="J60" s="462">
        <f>J54-J58</f>
        <v>1353.6100000000006</v>
      </c>
      <c r="K60" s="494" t="s">
        <v>89</v>
      </c>
      <c r="L60" s="360"/>
      <c r="M60" s="360"/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  <c r="Z60" s="360"/>
      <c r="AA60" s="360"/>
      <c r="AB60" s="360"/>
      <c r="AC60" s="360"/>
      <c r="AD60" s="360"/>
      <c r="AE60" s="360"/>
      <c r="AF60" s="360"/>
      <c r="AG60" s="360"/>
      <c r="AH60" s="360"/>
      <c r="AI60" s="360"/>
      <c r="AJ60" s="360"/>
      <c r="AK60" s="360"/>
      <c r="AL60" s="360"/>
      <c r="AM60" s="360"/>
      <c r="AN60" s="360"/>
    </row>
    <row r="61" spans="1:40" x14ac:dyDescent="0.3">
      <c r="B61" s="356"/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</row>
    <row r="62" spans="1:40" x14ac:dyDescent="0.3">
      <c r="A62" s="503" t="s">
        <v>125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6"/>
      <c r="L62" s="356"/>
      <c r="M62" s="356"/>
      <c r="N62" s="356"/>
      <c r="O62" s="356"/>
      <c r="P62" s="356"/>
    </row>
    <row r="63" spans="1:40" x14ac:dyDescent="0.3">
      <c r="A63" s="504" t="s">
        <v>127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</row>
    <row r="64" spans="1:40" ht="14.5" x14ac:dyDescent="0.35">
      <c r="A64" s="505" t="s">
        <v>177</v>
      </c>
      <c r="B64" s="356"/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56"/>
    </row>
    <row r="65" spans="2:16" x14ac:dyDescent="0.3">
      <c r="B65" s="356"/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</row>
    <row r="66" spans="2:16" s="356" customFormat="1" x14ac:dyDescent="0.3"/>
    <row r="67" spans="2:16" s="356" customFormat="1" x14ac:dyDescent="0.3"/>
    <row r="68" spans="2:16" s="356" customFormat="1" x14ac:dyDescent="0.3"/>
    <row r="69" spans="2:16" s="356" customFormat="1" x14ac:dyDescent="0.3"/>
    <row r="70" spans="2:16" s="356" customFormat="1" x14ac:dyDescent="0.3"/>
    <row r="71" spans="2:16" s="571" customFormat="1" x14ac:dyDescent="0.3"/>
    <row r="72" spans="2:16" s="571" customFormat="1" x14ac:dyDescent="0.3"/>
    <row r="73" spans="2:16" s="571" customFormat="1" x14ac:dyDescent="0.3"/>
    <row r="74" spans="2:16" s="571" customFormat="1" x14ac:dyDescent="0.3"/>
    <row r="75" spans="2:16" s="571" customFormat="1" x14ac:dyDescent="0.3"/>
    <row r="76" spans="2:16" s="571" customFormat="1" x14ac:dyDescent="0.3"/>
    <row r="77" spans="2:16" s="571" customFormat="1" x14ac:dyDescent="0.3"/>
    <row r="78" spans="2:16" s="571" customFormat="1" x14ac:dyDescent="0.3"/>
    <row r="79" spans="2:16" s="571" customFormat="1" x14ac:dyDescent="0.3"/>
    <row r="80" spans="2:16" s="571" customFormat="1" x14ac:dyDescent="0.3"/>
    <row r="81" spans="17:40" s="571" customFormat="1" x14ac:dyDescent="0.3"/>
    <row r="82" spans="17:40" s="571" customFormat="1" x14ac:dyDescent="0.3"/>
    <row r="83" spans="17:40" s="571" customFormat="1" x14ac:dyDescent="0.3"/>
    <row r="84" spans="17:40" s="571" customFormat="1" x14ac:dyDescent="0.3"/>
    <row r="85" spans="17:40" s="571" customFormat="1" x14ac:dyDescent="0.3"/>
    <row r="86" spans="17:40" s="571" customFormat="1" x14ac:dyDescent="0.3"/>
    <row r="87" spans="17:40" s="571" customFormat="1" x14ac:dyDescent="0.3"/>
    <row r="88" spans="17:40" s="571" customFormat="1" x14ac:dyDescent="0.3"/>
    <row r="89" spans="17:40" s="571" customFormat="1" x14ac:dyDescent="0.3"/>
    <row r="90" spans="17:40" s="571" customFormat="1" x14ac:dyDescent="0.3"/>
    <row r="91" spans="17:40" s="571" customFormat="1" x14ac:dyDescent="0.3"/>
    <row r="92" spans="17:40" s="571" customFormat="1" x14ac:dyDescent="0.3"/>
    <row r="93" spans="17:40" s="571" customFormat="1" x14ac:dyDescent="0.3"/>
    <row r="94" spans="17:40" s="571" customFormat="1" x14ac:dyDescent="0.3"/>
    <row r="95" spans="17:40" s="572" customFormat="1" x14ac:dyDescent="0.3">
      <c r="Q95" s="571"/>
      <c r="R95" s="571"/>
      <c r="S95" s="571"/>
      <c r="T95" s="571"/>
      <c r="U95" s="571"/>
      <c r="V95" s="571"/>
      <c r="W95" s="571"/>
      <c r="X95" s="571"/>
      <c r="Y95" s="571"/>
      <c r="Z95" s="571"/>
      <c r="AA95" s="571"/>
      <c r="AB95" s="571"/>
      <c r="AC95" s="571"/>
      <c r="AD95" s="571"/>
      <c r="AE95" s="571"/>
      <c r="AF95" s="571"/>
      <c r="AG95" s="571"/>
      <c r="AH95" s="571"/>
      <c r="AI95" s="571"/>
      <c r="AJ95" s="571"/>
      <c r="AK95" s="571"/>
      <c r="AL95" s="571"/>
      <c r="AM95" s="571"/>
      <c r="AN95" s="571"/>
    </row>
    <row r="96" spans="17:40" s="572" customFormat="1" x14ac:dyDescent="0.3">
      <c r="Q96" s="571"/>
      <c r="R96" s="571"/>
      <c r="S96" s="571"/>
      <c r="T96" s="571"/>
      <c r="U96" s="571"/>
      <c r="V96" s="571"/>
      <c r="W96" s="571"/>
      <c r="X96" s="571"/>
      <c r="Y96" s="571"/>
      <c r="Z96" s="571"/>
      <c r="AA96" s="571"/>
      <c r="AB96" s="571"/>
      <c r="AC96" s="571"/>
      <c r="AD96" s="571"/>
      <c r="AE96" s="571"/>
      <c r="AF96" s="571"/>
      <c r="AG96" s="571"/>
      <c r="AH96" s="571"/>
      <c r="AI96" s="571"/>
      <c r="AJ96" s="571"/>
      <c r="AK96" s="571"/>
      <c r="AL96" s="571"/>
      <c r="AM96" s="571"/>
      <c r="AN96" s="571"/>
    </row>
    <row r="97" spans="17:40" s="572" customFormat="1" x14ac:dyDescent="0.3">
      <c r="Q97" s="571"/>
      <c r="R97" s="571"/>
      <c r="S97" s="571"/>
      <c r="T97" s="571"/>
      <c r="U97" s="571"/>
      <c r="V97" s="571"/>
      <c r="W97" s="571"/>
      <c r="X97" s="571"/>
      <c r="Y97" s="571"/>
      <c r="Z97" s="571"/>
      <c r="AA97" s="571"/>
      <c r="AB97" s="571"/>
      <c r="AC97" s="571"/>
      <c r="AD97" s="571"/>
      <c r="AE97" s="571"/>
      <c r="AF97" s="571"/>
      <c r="AG97" s="571"/>
      <c r="AH97" s="571"/>
      <c r="AI97" s="571"/>
      <c r="AJ97" s="571"/>
      <c r="AK97" s="571"/>
      <c r="AL97" s="571"/>
      <c r="AM97" s="571"/>
      <c r="AN97" s="571"/>
    </row>
    <row r="98" spans="17:40" s="572" customFormat="1" x14ac:dyDescent="0.3">
      <c r="Q98" s="571"/>
      <c r="R98" s="571"/>
      <c r="S98" s="571"/>
      <c r="T98" s="571"/>
      <c r="U98" s="571"/>
      <c r="V98" s="571"/>
      <c r="W98" s="571"/>
      <c r="X98" s="571"/>
      <c r="Y98" s="571"/>
      <c r="Z98" s="571"/>
      <c r="AA98" s="571"/>
      <c r="AB98" s="571"/>
      <c r="AC98" s="571"/>
      <c r="AD98" s="571"/>
      <c r="AE98" s="571"/>
      <c r="AF98" s="571"/>
      <c r="AG98" s="571"/>
      <c r="AH98" s="571"/>
      <c r="AI98" s="571"/>
      <c r="AJ98" s="571"/>
      <c r="AK98" s="571"/>
      <c r="AL98" s="571"/>
      <c r="AM98" s="571"/>
      <c r="AN98" s="571"/>
    </row>
    <row r="99" spans="17:40" s="572" customFormat="1" x14ac:dyDescent="0.3">
      <c r="Q99" s="571"/>
      <c r="R99" s="571"/>
      <c r="S99" s="571"/>
      <c r="T99" s="571"/>
      <c r="U99" s="571"/>
      <c r="V99" s="571"/>
      <c r="W99" s="571"/>
      <c r="X99" s="571"/>
      <c r="Y99" s="571"/>
      <c r="Z99" s="571"/>
      <c r="AA99" s="571"/>
      <c r="AB99" s="571"/>
      <c r="AC99" s="571"/>
      <c r="AD99" s="571"/>
      <c r="AE99" s="571"/>
      <c r="AF99" s="571"/>
      <c r="AG99" s="571"/>
      <c r="AH99" s="571"/>
      <c r="AI99" s="571"/>
      <c r="AJ99" s="571"/>
      <c r="AK99" s="571"/>
      <c r="AL99" s="571"/>
      <c r="AM99" s="571"/>
      <c r="AN99" s="571"/>
    </row>
    <row r="100" spans="17:40" s="572" customFormat="1" x14ac:dyDescent="0.3">
      <c r="Q100" s="571"/>
      <c r="R100" s="571"/>
      <c r="S100" s="571"/>
      <c r="T100" s="571"/>
      <c r="U100" s="571"/>
      <c r="V100" s="571"/>
      <c r="W100" s="571"/>
      <c r="X100" s="571"/>
      <c r="Y100" s="571"/>
      <c r="Z100" s="571"/>
      <c r="AA100" s="571"/>
      <c r="AB100" s="571"/>
      <c r="AC100" s="571"/>
      <c r="AD100" s="571"/>
      <c r="AE100" s="571"/>
      <c r="AF100" s="571"/>
      <c r="AG100" s="571"/>
      <c r="AH100" s="571"/>
      <c r="AI100" s="571"/>
      <c r="AJ100" s="571"/>
      <c r="AK100" s="571"/>
      <c r="AL100" s="571"/>
      <c r="AM100" s="571"/>
      <c r="AN100" s="571"/>
    </row>
    <row r="101" spans="17:40" s="572" customFormat="1" x14ac:dyDescent="0.3">
      <c r="Q101" s="571"/>
      <c r="R101" s="571"/>
      <c r="S101" s="571"/>
      <c r="T101" s="571"/>
      <c r="U101" s="571"/>
      <c r="V101" s="571"/>
      <c r="W101" s="571"/>
      <c r="X101" s="571"/>
      <c r="Y101" s="571"/>
      <c r="Z101" s="571"/>
      <c r="AA101" s="571"/>
      <c r="AB101" s="571"/>
      <c r="AC101" s="571"/>
      <c r="AD101" s="571"/>
      <c r="AE101" s="571"/>
      <c r="AF101" s="571"/>
      <c r="AG101" s="571"/>
      <c r="AH101" s="571"/>
      <c r="AI101" s="571"/>
      <c r="AJ101" s="571"/>
      <c r="AK101" s="571"/>
      <c r="AL101" s="571"/>
      <c r="AM101" s="571"/>
      <c r="AN101" s="571"/>
    </row>
    <row r="102" spans="17:40" s="572" customFormat="1" x14ac:dyDescent="0.3">
      <c r="Q102" s="571"/>
      <c r="R102" s="571"/>
      <c r="S102" s="571"/>
      <c r="T102" s="571"/>
      <c r="U102" s="571"/>
      <c r="V102" s="571"/>
      <c r="W102" s="571"/>
      <c r="X102" s="571"/>
      <c r="Y102" s="571"/>
      <c r="Z102" s="571"/>
      <c r="AA102" s="571"/>
      <c r="AB102" s="571"/>
      <c r="AC102" s="571"/>
      <c r="AD102" s="571"/>
      <c r="AE102" s="571"/>
      <c r="AF102" s="571"/>
      <c r="AG102" s="571"/>
      <c r="AH102" s="571"/>
      <c r="AI102" s="571"/>
      <c r="AJ102" s="571"/>
      <c r="AK102" s="571"/>
      <c r="AL102" s="571"/>
      <c r="AM102" s="571"/>
      <c r="AN102" s="571"/>
    </row>
    <row r="103" spans="17:40" s="572" customFormat="1" x14ac:dyDescent="0.3">
      <c r="Q103" s="571"/>
      <c r="R103" s="571"/>
      <c r="S103" s="571"/>
      <c r="T103" s="571"/>
      <c r="U103" s="571"/>
      <c r="V103" s="571"/>
      <c r="W103" s="571"/>
      <c r="X103" s="571"/>
      <c r="Y103" s="571"/>
      <c r="Z103" s="571"/>
      <c r="AA103" s="571"/>
      <c r="AB103" s="571"/>
      <c r="AC103" s="571"/>
      <c r="AD103" s="571"/>
      <c r="AE103" s="571"/>
      <c r="AF103" s="571"/>
      <c r="AG103" s="571"/>
      <c r="AH103" s="571"/>
      <c r="AI103" s="571"/>
      <c r="AJ103" s="571"/>
      <c r="AK103" s="571"/>
      <c r="AL103" s="571"/>
      <c r="AM103" s="571"/>
      <c r="AN103" s="571"/>
    </row>
    <row r="104" spans="17:40" s="572" customFormat="1" x14ac:dyDescent="0.3">
      <c r="Q104" s="571"/>
      <c r="R104" s="571"/>
      <c r="S104" s="571"/>
      <c r="T104" s="571"/>
      <c r="U104" s="571"/>
      <c r="V104" s="571"/>
      <c r="W104" s="571"/>
      <c r="X104" s="571"/>
      <c r="Y104" s="571"/>
      <c r="Z104" s="571"/>
      <c r="AA104" s="571"/>
      <c r="AB104" s="571"/>
      <c r="AC104" s="571"/>
      <c r="AD104" s="571"/>
      <c r="AE104" s="571"/>
      <c r="AF104" s="571"/>
      <c r="AG104" s="571"/>
      <c r="AH104" s="571"/>
      <c r="AI104" s="571"/>
      <c r="AJ104" s="571"/>
      <c r="AK104" s="571"/>
      <c r="AL104" s="571"/>
      <c r="AM104" s="571"/>
      <c r="AN104" s="571"/>
    </row>
    <row r="105" spans="17:40" s="572" customFormat="1" x14ac:dyDescent="0.3">
      <c r="Q105" s="571"/>
      <c r="R105" s="571"/>
      <c r="S105" s="571"/>
      <c r="T105" s="571"/>
      <c r="U105" s="571"/>
      <c r="V105" s="571"/>
      <c r="W105" s="571"/>
      <c r="X105" s="571"/>
      <c r="Y105" s="571"/>
      <c r="Z105" s="571"/>
      <c r="AA105" s="571"/>
      <c r="AB105" s="571"/>
      <c r="AC105" s="571"/>
      <c r="AD105" s="571"/>
      <c r="AE105" s="571"/>
      <c r="AF105" s="571"/>
      <c r="AG105" s="571"/>
      <c r="AH105" s="571"/>
      <c r="AI105" s="571"/>
      <c r="AJ105" s="571"/>
      <c r="AK105" s="571"/>
      <c r="AL105" s="571"/>
      <c r="AM105" s="571"/>
      <c r="AN105" s="571"/>
    </row>
    <row r="106" spans="17:40" s="572" customFormat="1" x14ac:dyDescent="0.3">
      <c r="Q106" s="571"/>
      <c r="R106" s="571"/>
      <c r="S106" s="571"/>
      <c r="T106" s="571"/>
      <c r="U106" s="571"/>
      <c r="V106" s="571"/>
      <c r="W106" s="571"/>
      <c r="X106" s="571"/>
      <c r="Y106" s="571"/>
      <c r="Z106" s="571"/>
      <c r="AA106" s="571"/>
      <c r="AB106" s="571"/>
      <c r="AC106" s="571"/>
      <c r="AD106" s="571"/>
      <c r="AE106" s="571"/>
      <c r="AF106" s="571"/>
      <c r="AG106" s="571"/>
      <c r="AH106" s="571"/>
      <c r="AI106" s="571"/>
      <c r="AJ106" s="571"/>
      <c r="AK106" s="571"/>
      <c r="AL106" s="571"/>
      <c r="AM106" s="571"/>
      <c r="AN106" s="571"/>
    </row>
    <row r="107" spans="17:40" s="572" customFormat="1" x14ac:dyDescent="0.3">
      <c r="Q107" s="571"/>
      <c r="R107" s="571"/>
      <c r="S107" s="571"/>
      <c r="T107" s="571"/>
      <c r="U107" s="571"/>
      <c r="V107" s="571"/>
      <c r="W107" s="571"/>
      <c r="X107" s="571"/>
      <c r="Y107" s="571"/>
      <c r="Z107" s="571"/>
      <c r="AA107" s="571"/>
      <c r="AB107" s="571"/>
      <c r="AC107" s="571"/>
      <c r="AD107" s="571"/>
      <c r="AE107" s="571"/>
      <c r="AF107" s="571"/>
      <c r="AG107" s="571"/>
      <c r="AH107" s="571"/>
      <c r="AI107" s="571"/>
      <c r="AJ107" s="571"/>
      <c r="AK107" s="571"/>
      <c r="AL107" s="571"/>
      <c r="AM107" s="571"/>
      <c r="AN107" s="571"/>
    </row>
    <row r="108" spans="17:40" s="572" customFormat="1" x14ac:dyDescent="0.3">
      <c r="Q108" s="571"/>
      <c r="R108" s="571"/>
      <c r="S108" s="571"/>
      <c r="T108" s="571"/>
      <c r="U108" s="571"/>
      <c r="V108" s="571"/>
      <c r="W108" s="571"/>
      <c r="X108" s="571"/>
      <c r="Y108" s="571"/>
      <c r="Z108" s="571"/>
      <c r="AA108" s="571"/>
      <c r="AB108" s="571"/>
      <c r="AC108" s="571"/>
      <c r="AD108" s="571"/>
      <c r="AE108" s="571"/>
      <c r="AF108" s="571"/>
      <c r="AG108" s="571"/>
      <c r="AH108" s="571"/>
      <c r="AI108" s="571"/>
      <c r="AJ108" s="571"/>
      <c r="AK108" s="571"/>
      <c r="AL108" s="571"/>
      <c r="AM108" s="571"/>
      <c r="AN108" s="571"/>
    </row>
    <row r="109" spans="17:40" s="572" customFormat="1" x14ac:dyDescent="0.3">
      <c r="Q109" s="571"/>
      <c r="R109" s="571"/>
      <c r="S109" s="571"/>
      <c r="T109" s="571"/>
      <c r="U109" s="571"/>
      <c r="V109" s="571"/>
      <c r="W109" s="571"/>
      <c r="X109" s="571"/>
      <c r="Y109" s="571"/>
      <c r="Z109" s="571"/>
      <c r="AA109" s="571"/>
      <c r="AB109" s="571"/>
      <c r="AC109" s="571"/>
      <c r="AD109" s="571"/>
      <c r="AE109" s="571"/>
      <c r="AF109" s="571"/>
      <c r="AG109" s="571"/>
      <c r="AH109" s="571"/>
      <c r="AI109" s="571"/>
      <c r="AJ109" s="571"/>
      <c r="AK109" s="571"/>
      <c r="AL109" s="571"/>
      <c r="AM109" s="571"/>
      <c r="AN109" s="571"/>
    </row>
    <row r="110" spans="17:40" s="572" customFormat="1" x14ac:dyDescent="0.3">
      <c r="Q110" s="571"/>
      <c r="R110" s="571"/>
      <c r="S110" s="571"/>
      <c r="T110" s="571"/>
      <c r="U110" s="571"/>
      <c r="V110" s="571"/>
      <c r="W110" s="571"/>
      <c r="X110" s="571"/>
      <c r="Y110" s="571"/>
      <c r="Z110" s="571"/>
      <c r="AA110" s="571"/>
      <c r="AB110" s="571"/>
      <c r="AC110" s="571"/>
      <c r="AD110" s="571"/>
      <c r="AE110" s="571"/>
      <c r="AF110" s="571"/>
      <c r="AG110" s="571"/>
      <c r="AH110" s="571"/>
      <c r="AI110" s="571"/>
      <c r="AJ110" s="571"/>
      <c r="AK110" s="571"/>
      <c r="AL110" s="571"/>
      <c r="AM110" s="571"/>
      <c r="AN110" s="571"/>
    </row>
    <row r="111" spans="17:40" s="572" customFormat="1" x14ac:dyDescent="0.3">
      <c r="Q111" s="571"/>
      <c r="R111" s="571"/>
      <c r="S111" s="571"/>
      <c r="T111" s="571"/>
      <c r="U111" s="571"/>
      <c r="V111" s="571"/>
      <c r="W111" s="571"/>
      <c r="X111" s="571"/>
      <c r="Y111" s="571"/>
      <c r="Z111" s="571"/>
      <c r="AA111" s="571"/>
      <c r="AB111" s="571"/>
      <c r="AC111" s="571"/>
      <c r="AD111" s="571"/>
      <c r="AE111" s="571"/>
      <c r="AF111" s="571"/>
      <c r="AG111" s="571"/>
      <c r="AH111" s="571"/>
      <c r="AI111" s="571"/>
      <c r="AJ111" s="571"/>
      <c r="AK111" s="571"/>
      <c r="AL111" s="571"/>
      <c r="AM111" s="571"/>
      <c r="AN111" s="571"/>
    </row>
    <row r="112" spans="17:40" s="572" customFormat="1" x14ac:dyDescent="0.3">
      <c r="Q112" s="571"/>
      <c r="R112" s="571"/>
      <c r="S112" s="571"/>
      <c r="T112" s="571"/>
      <c r="U112" s="571"/>
      <c r="V112" s="571"/>
      <c r="W112" s="571"/>
      <c r="X112" s="571"/>
      <c r="Y112" s="571"/>
      <c r="Z112" s="571"/>
      <c r="AA112" s="571"/>
      <c r="AB112" s="571"/>
      <c r="AC112" s="571"/>
      <c r="AD112" s="571"/>
      <c r="AE112" s="571"/>
      <c r="AF112" s="571"/>
      <c r="AG112" s="571"/>
      <c r="AH112" s="571"/>
      <c r="AI112" s="571"/>
      <c r="AJ112" s="571"/>
      <c r="AK112" s="571"/>
      <c r="AL112" s="571"/>
      <c r="AM112" s="571"/>
      <c r="AN112" s="571"/>
    </row>
    <row r="113" spans="17:40" s="572" customFormat="1" x14ac:dyDescent="0.3">
      <c r="Q113" s="571"/>
      <c r="R113" s="571"/>
      <c r="S113" s="571"/>
      <c r="T113" s="571"/>
      <c r="U113" s="571"/>
      <c r="V113" s="571"/>
      <c r="W113" s="571"/>
      <c r="X113" s="571"/>
      <c r="Y113" s="571"/>
      <c r="Z113" s="571"/>
      <c r="AA113" s="571"/>
      <c r="AB113" s="571"/>
      <c r="AC113" s="571"/>
      <c r="AD113" s="571"/>
      <c r="AE113" s="571"/>
      <c r="AF113" s="571"/>
      <c r="AG113" s="571"/>
      <c r="AH113" s="571"/>
      <c r="AI113" s="571"/>
      <c r="AJ113" s="571"/>
      <c r="AK113" s="571"/>
      <c r="AL113" s="571"/>
      <c r="AM113" s="571"/>
      <c r="AN113" s="571"/>
    </row>
    <row r="114" spans="17:40" s="572" customFormat="1" x14ac:dyDescent="0.3">
      <c r="Q114" s="571"/>
      <c r="R114" s="571"/>
      <c r="S114" s="571"/>
      <c r="T114" s="571"/>
      <c r="U114" s="571"/>
      <c r="V114" s="571"/>
      <c r="W114" s="571"/>
      <c r="X114" s="571"/>
      <c r="Y114" s="571"/>
      <c r="Z114" s="571"/>
      <c r="AA114" s="571"/>
      <c r="AB114" s="571"/>
      <c r="AC114" s="571"/>
      <c r="AD114" s="571"/>
      <c r="AE114" s="571"/>
      <c r="AF114" s="571"/>
      <c r="AG114" s="571"/>
      <c r="AH114" s="571"/>
      <c r="AI114" s="571"/>
      <c r="AJ114" s="571"/>
      <c r="AK114" s="571"/>
      <c r="AL114" s="571"/>
      <c r="AM114" s="571"/>
      <c r="AN114" s="571"/>
    </row>
    <row r="115" spans="17:40" s="572" customFormat="1" x14ac:dyDescent="0.3">
      <c r="Q115" s="571"/>
      <c r="R115" s="571"/>
      <c r="S115" s="571"/>
      <c r="T115" s="571"/>
      <c r="U115" s="571"/>
      <c r="V115" s="571"/>
      <c r="W115" s="571"/>
      <c r="X115" s="571"/>
      <c r="Y115" s="571"/>
      <c r="Z115" s="571"/>
      <c r="AA115" s="571"/>
      <c r="AB115" s="571"/>
      <c r="AC115" s="571"/>
      <c r="AD115" s="571"/>
      <c r="AE115" s="571"/>
      <c r="AF115" s="571"/>
      <c r="AG115" s="571"/>
      <c r="AH115" s="571"/>
      <c r="AI115" s="571"/>
      <c r="AJ115" s="571"/>
      <c r="AK115" s="571"/>
      <c r="AL115" s="571"/>
      <c r="AM115" s="571"/>
      <c r="AN115" s="571"/>
    </row>
    <row r="116" spans="17:40" s="572" customFormat="1" x14ac:dyDescent="0.3">
      <c r="Q116" s="571"/>
      <c r="R116" s="571"/>
      <c r="S116" s="571"/>
      <c r="T116" s="571"/>
      <c r="U116" s="571"/>
      <c r="V116" s="571"/>
      <c r="W116" s="571"/>
      <c r="X116" s="571"/>
      <c r="Y116" s="571"/>
      <c r="Z116" s="571"/>
      <c r="AA116" s="571"/>
      <c r="AB116" s="571"/>
      <c r="AC116" s="571"/>
      <c r="AD116" s="571"/>
      <c r="AE116" s="571"/>
      <c r="AF116" s="571"/>
      <c r="AG116" s="571"/>
      <c r="AH116" s="571"/>
      <c r="AI116" s="571"/>
      <c r="AJ116" s="571"/>
      <c r="AK116" s="571"/>
      <c r="AL116" s="571"/>
      <c r="AM116" s="571"/>
      <c r="AN116" s="571"/>
    </row>
    <row r="117" spans="17:40" s="572" customFormat="1" x14ac:dyDescent="0.3">
      <c r="Q117" s="571"/>
      <c r="R117" s="571"/>
      <c r="S117" s="571"/>
      <c r="T117" s="571"/>
      <c r="U117" s="571"/>
      <c r="V117" s="571"/>
      <c r="W117" s="571"/>
      <c r="X117" s="571"/>
      <c r="Y117" s="571"/>
      <c r="Z117" s="571"/>
      <c r="AA117" s="571"/>
      <c r="AB117" s="571"/>
      <c r="AC117" s="571"/>
      <c r="AD117" s="571"/>
      <c r="AE117" s="571"/>
      <c r="AF117" s="571"/>
      <c r="AG117" s="571"/>
      <c r="AH117" s="571"/>
      <c r="AI117" s="571"/>
      <c r="AJ117" s="571"/>
      <c r="AK117" s="571"/>
      <c r="AL117" s="571"/>
      <c r="AM117" s="571"/>
      <c r="AN117" s="571"/>
    </row>
    <row r="118" spans="17:40" s="572" customFormat="1" x14ac:dyDescent="0.3">
      <c r="Q118" s="571"/>
      <c r="R118" s="571"/>
      <c r="S118" s="571"/>
      <c r="T118" s="571"/>
      <c r="U118" s="571"/>
      <c r="V118" s="571"/>
      <c r="W118" s="571"/>
      <c r="X118" s="571"/>
      <c r="Y118" s="571"/>
      <c r="Z118" s="571"/>
      <c r="AA118" s="571"/>
      <c r="AB118" s="571"/>
      <c r="AC118" s="571"/>
      <c r="AD118" s="571"/>
      <c r="AE118" s="571"/>
      <c r="AF118" s="571"/>
      <c r="AG118" s="571"/>
      <c r="AH118" s="571"/>
      <c r="AI118" s="571"/>
      <c r="AJ118" s="571"/>
      <c r="AK118" s="571"/>
      <c r="AL118" s="571"/>
      <c r="AM118" s="571"/>
      <c r="AN118" s="571"/>
    </row>
    <row r="119" spans="17:40" s="572" customFormat="1" x14ac:dyDescent="0.3">
      <c r="Q119" s="571"/>
      <c r="R119" s="571"/>
      <c r="S119" s="571"/>
      <c r="T119" s="571"/>
      <c r="U119" s="571"/>
      <c r="V119" s="571"/>
      <c r="W119" s="571"/>
      <c r="X119" s="571"/>
      <c r="Y119" s="571"/>
      <c r="Z119" s="571"/>
      <c r="AA119" s="571"/>
      <c r="AB119" s="571"/>
      <c r="AC119" s="571"/>
      <c r="AD119" s="571"/>
      <c r="AE119" s="571"/>
      <c r="AF119" s="571"/>
      <c r="AG119" s="571"/>
      <c r="AH119" s="571"/>
      <c r="AI119" s="571"/>
      <c r="AJ119" s="571"/>
      <c r="AK119" s="571"/>
      <c r="AL119" s="571"/>
      <c r="AM119" s="571"/>
      <c r="AN119" s="571"/>
    </row>
    <row r="120" spans="17:40" s="572" customFormat="1" x14ac:dyDescent="0.3">
      <c r="Q120" s="571"/>
      <c r="R120" s="571"/>
      <c r="S120" s="571"/>
      <c r="T120" s="571"/>
      <c r="U120" s="571"/>
      <c r="V120" s="571"/>
      <c r="W120" s="571"/>
      <c r="X120" s="571"/>
      <c r="Y120" s="571"/>
      <c r="Z120" s="571"/>
      <c r="AA120" s="571"/>
      <c r="AB120" s="571"/>
      <c r="AC120" s="571"/>
      <c r="AD120" s="571"/>
      <c r="AE120" s="571"/>
      <c r="AF120" s="571"/>
      <c r="AG120" s="571"/>
      <c r="AH120" s="571"/>
      <c r="AI120" s="571"/>
      <c r="AJ120" s="571"/>
      <c r="AK120" s="571"/>
      <c r="AL120" s="571"/>
      <c r="AM120" s="571"/>
      <c r="AN120" s="571"/>
    </row>
    <row r="121" spans="17:40" s="572" customFormat="1" x14ac:dyDescent="0.3">
      <c r="Q121" s="571"/>
      <c r="R121" s="571"/>
      <c r="S121" s="571"/>
      <c r="T121" s="571"/>
      <c r="U121" s="571"/>
      <c r="V121" s="571"/>
      <c r="W121" s="571"/>
      <c r="X121" s="571"/>
      <c r="Y121" s="571"/>
      <c r="Z121" s="571"/>
      <c r="AA121" s="571"/>
      <c r="AB121" s="571"/>
      <c r="AC121" s="571"/>
      <c r="AD121" s="571"/>
      <c r="AE121" s="571"/>
      <c r="AF121" s="571"/>
      <c r="AG121" s="571"/>
      <c r="AH121" s="571"/>
      <c r="AI121" s="571"/>
      <c r="AJ121" s="571"/>
      <c r="AK121" s="571"/>
      <c r="AL121" s="571"/>
      <c r="AM121" s="571"/>
      <c r="AN121" s="571"/>
    </row>
    <row r="122" spans="17:40" s="572" customFormat="1" x14ac:dyDescent="0.3">
      <c r="Q122" s="571"/>
      <c r="R122" s="571"/>
      <c r="S122" s="571"/>
      <c r="T122" s="571"/>
      <c r="U122" s="571"/>
      <c r="V122" s="571"/>
      <c r="W122" s="571"/>
      <c r="X122" s="571"/>
      <c r="Y122" s="571"/>
      <c r="Z122" s="571"/>
      <c r="AA122" s="571"/>
      <c r="AB122" s="571"/>
      <c r="AC122" s="571"/>
      <c r="AD122" s="571"/>
      <c r="AE122" s="571"/>
      <c r="AF122" s="571"/>
      <c r="AG122" s="571"/>
      <c r="AH122" s="571"/>
      <c r="AI122" s="571"/>
      <c r="AJ122" s="571"/>
      <c r="AK122" s="571"/>
      <c r="AL122" s="571"/>
      <c r="AM122" s="571"/>
      <c r="AN122" s="571"/>
    </row>
    <row r="123" spans="17:40" s="572" customFormat="1" x14ac:dyDescent="0.3">
      <c r="Q123" s="571"/>
      <c r="R123" s="571"/>
      <c r="S123" s="571"/>
      <c r="T123" s="571"/>
      <c r="U123" s="571"/>
      <c r="V123" s="571"/>
      <c r="W123" s="571"/>
      <c r="X123" s="571"/>
      <c r="Y123" s="571"/>
      <c r="Z123" s="571"/>
      <c r="AA123" s="571"/>
      <c r="AB123" s="571"/>
      <c r="AC123" s="571"/>
      <c r="AD123" s="571"/>
      <c r="AE123" s="571"/>
      <c r="AF123" s="571"/>
      <c r="AG123" s="571"/>
      <c r="AH123" s="571"/>
      <c r="AI123" s="571"/>
      <c r="AJ123" s="571"/>
      <c r="AK123" s="571"/>
      <c r="AL123" s="571"/>
      <c r="AM123" s="571"/>
      <c r="AN123" s="571"/>
    </row>
    <row r="124" spans="17:40" s="572" customFormat="1" x14ac:dyDescent="0.3">
      <c r="Q124" s="571"/>
      <c r="R124" s="571"/>
      <c r="S124" s="571"/>
      <c r="T124" s="571"/>
      <c r="U124" s="571"/>
      <c r="V124" s="571"/>
      <c r="W124" s="571"/>
      <c r="X124" s="571"/>
      <c r="Y124" s="571"/>
      <c r="Z124" s="571"/>
      <c r="AA124" s="571"/>
      <c r="AB124" s="571"/>
      <c r="AC124" s="571"/>
      <c r="AD124" s="571"/>
      <c r="AE124" s="571"/>
      <c r="AF124" s="571"/>
      <c r="AG124" s="571"/>
      <c r="AH124" s="571"/>
      <c r="AI124" s="571"/>
      <c r="AJ124" s="571"/>
      <c r="AK124" s="571"/>
      <c r="AL124" s="571"/>
      <c r="AM124" s="571"/>
      <c r="AN124" s="571"/>
    </row>
    <row r="125" spans="17:40" s="572" customFormat="1" x14ac:dyDescent="0.3">
      <c r="Q125" s="571"/>
      <c r="R125" s="571"/>
      <c r="S125" s="571"/>
      <c r="T125" s="571"/>
      <c r="U125" s="571"/>
      <c r="V125" s="571"/>
      <c r="W125" s="571"/>
      <c r="X125" s="571"/>
      <c r="Y125" s="571"/>
      <c r="Z125" s="571"/>
      <c r="AA125" s="571"/>
      <c r="AB125" s="571"/>
      <c r="AC125" s="571"/>
      <c r="AD125" s="571"/>
      <c r="AE125" s="571"/>
      <c r="AF125" s="571"/>
      <c r="AG125" s="571"/>
      <c r="AH125" s="571"/>
      <c r="AI125" s="571"/>
      <c r="AJ125" s="571"/>
      <c r="AK125" s="571"/>
      <c r="AL125" s="571"/>
      <c r="AM125" s="571"/>
      <c r="AN125" s="571"/>
    </row>
    <row r="126" spans="17:40" s="572" customFormat="1" x14ac:dyDescent="0.3">
      <c r="Q126" s="571"/>
      <c r="R126" s="571"/>
      <c r="S126" s="571"/>
      <c r="T126" s="571"/>
      <c r="U126" s="571"/>
      <c r="V126" s="571"/>
      <c r="W126" s="571"/>
      <c r="X126" s="571"/>
      <c r="Y126" s="571"/>
      <c r="Z126" s="571"/>
      <c r="AA126" s="571"/>
      <c r="AB126" s="571"/>
      <c r="AC126" s="571"/>
      <c r="AD126" s="571"/>
      <c r="AE126" s="571"/>
      <c r="AF126" s="571"/>
      <c r="AG126" s="571"/>
      <c r="AH126" s="571"/>
      <c r="AI126" s="571"/>
      <c r="AJ126" s="571"/>
      <c r="AK126" s="571"/>
      <c r="AL126" s="571"/>
      <c r="AM126" s="571"/>
      <c r="AN126" s="571"/>
    </row>
    <row r="127" spans="17:40" s="572" customFormat="1" x14ac:dyDescent="0.3">
      <c r="Q127" s="571"/>
      <c r="R127" s="571"/>
      <c r="S127" s="571"/>
      <c r="T127" s="571"/>
      <c r="U127" s="571"/>
      <c r="V127" s="571"/>
      <c r="W127" s="571"/>
      <c r="X127" s="571"/>
      <c r="Y127" s="571"/>
      <c r="Z127" s="571"/>
      <c r="AA127" s="571"/>
      <c r="AB127" s="571"/>
      <c r="AC127" s="571"/>
      <c r="AD127" s="571"/>
      <c r="AE127" s="571"/>
      <c r="AF127" s="571"/>
      <c r="AG127" s="571"/>
      <c r="AH127" s="571"/>
      <c r="AI127" s="571"/>
      <c r="AJ127" s="571"/>
      <c r="AK127" s="571"/>
      <c r="AL127" s="571"/>
      <c r="AM127" s="571"/>
      <c r="AN127" s="571"/>
    </row>
    <row r="128" spans="17:40" s="572" customFormat="1" x14ac:dyDescent="0.3">
      <c r="Q128" s="571"/>
      <c r="R128" s="571"/>
      <c r="S128" s="571"/>
      <c r="T128" s="571"/>
      <c r="U128" s="571"/>
      <c r="V128" s="571"/>
      <c r="W128" s="571"/>
      <c r="X128" s="571"/>
      <c r="Y128" s="571"/>
      <c r="Z128" s="571"/>
      <c r="AA128" s="571"/>
      <c r="AB128" s="571"/>
      <c r="AC128" s="571"/>
      <c r="AD128" s="571"/>
      <c r="AE128" s="571"/>
      <c r="AF128" s="571"/>
      <c r="AG128" s="571"/>
      <c r="AH128" s="571"/>
      <c r="AI128" s="571"/>
      <c r="AJ128" s="571"/>
      <c r="AK128" s="571"/>
      <c r="AL128" s="571"/>
      <c r="AM128" s="571"/>
      <c r="AN128" s="571"/>
    </row>
    <row r="129" spans="17:40" s="572" customFormat="1" x14ac:dyDescent="0.3">
      <c r="Q129" s="571"/>
      <c r="R129" s="571"/>
      <c r="S129" s="571"/>
      <c r="T129" s="571"/>
      <c r="U129" s="571"/>
      <c r="V129" s="571"/>
      <c r="W129" s="571"/>
      <c r="X129" s="571"/>
      <c r="Y129" s="571"/>
      <c r="Z129" s="571"/>
      <c r="AA129" s="571"/>
      <c r="AB129" s="571"/>
      <c r="AC129" s="571"/>
      <c r="AD129" s="571"/>
      <c r="AE129" s="571"/>
      <c r="AF129" s="571"/>
      <c r="AG129" s="571"/>
      <c r="AH129" s="571"/>
      <c r="AI129" s="571"/>
      <c r="AJ129" s="571"/>
      <c r="AK129" s="571"/>
      <c r="AL129" s="571"/>
      <c r="AM129" s="571"/>
      <c r="AN129" s="571"/>
    </row>
    <row r="130" spans="17:40" s="572" customFormat="1" x14ac:dyDescent="0.3">
      <c r="Q130" s="571"/>
      <c r="R130" s="571"/>
      <c r="S130" s="571"/>
      <c r="T130" s="571"/>
      <c r="U130" s="571"/>
      <c r="V130" s="571"/>
      <c r="W130" s="571"/>
      <c r="X130" s="571"/>
      <c r="Y130" s="571"/>
      <c r="Z130" s="571"/>
      <c r="AA130" s="571"/>
      <c r="AB130" s="571"/>
      <c r="AC130" s="571"/>
      <c r="AD130" s="571"/>
      <c r="AE130" s="571"/>
      <c r="AF130" s="571"/>
      <c r="AG130" s="571"/>
      <c r="AH130" s="571"/>
      <c r="AI130" s="571"/>
      <c r="AJ130" s="571"/>
      <c r="AK130" s="571"/>
      <c r="AL130" s="571"/>
      <c r="AM130" s="571"/>
      <c r="AN130" s="571"/>
    </row>
    <row r="131" spans="17:40" s="572" customFormat="1" x14ac:dyDescent="0.3">
      <c r="Q131" s="571"/>
      <c r="R131" s="571"/>
      <c r="S131" s="571"/>
      <c r="T131" s="571"/>
      <c r="U131" s="571"/>
      <c r="V131" s="571"/>
      <c r="W131" s="571"/>
      <c r="X131" s="571"/>
      <c r="Y131" s="571"/>
      <c r="Z131" s="571"/>
      <c r="AA131" s="571"/>
      <c r="AB131" s="571"/>
      <c r="AC131" s="571"/>
      <c r="AD131" s="571"/>
      <c r="AE131" s="571"/>
      <c r="AF131" s="571"/>
      <c r="AG131" s="571"/>
      <c r="AH131" s="571"/>
      <c r="AI131" s="571"/>
      <c r="AJ131" s="571"/>
      <c r="AK131" s="571"/>
      <c r="AL131" s="571"/>
      <c r="AM131" s="571"/>
      <c r="AN131" s="571"/>
    </row>
    <row r="132" spans="17:40" s="572" customFormat="1" x14ac:dyDescent="0.3">
      <c r="Q132" s="571"/>
      <c r="R132" s="571"/>
      <c r="S132" s="571"/>
      <c r="T132" s="571"/>
      <c r="U132" s="571"/>
      <c r="V132" s="571"/>
      <c r="W132" s="571"/>
      <c r="X132" s="571"/>
      <c r="Y132" s="571"/>
      <c r="Z132" s="571"/>
      <c r="AA132" s="571"/>
      <c r="AB132" s="571"/>
      <c r="AC132" s="571"/>
      <c r="AD132" s="571"/>
      <c r="AE132" s="571"/>
      <c r="AF132" s="571"/>
      <c r="AG132" s="571"/>
      <c r="AH132" s="571"/>
      <c r="AI132" s="571"/>
      <c r="AJ132" s="571"/>
      <c r="AK132" s="571"/>
      <c r="AL132" s="571"/>
      <c r="AM132" s="571"/>
      <c r="AN132" s="571"/>
    </row>
    <row r="133" spans="17:40" s="572" customFormat="1" x14ac:dyDescent="0.3">
      <c r="Q133" s="571"/>
      <c r="R133" s="571"/>
      <c r="S133" s="571"/>
      <c r="T133" s="571"/>
      <c r="U133" s="571"/>
      <c r="V133" s="571"/>
      <c r="W133" s="571"/>
      <c r="X133" s="571"/>
      <c r="Y133" s="571"/>
      <c r="Z133" s="571"/>
      <c r="AA133" s="571"/>
      <c r="AB133" s="571"/>
      <c r="AC133" s="571"/>
      <c r="AD133" s="571"/>
      <c r="AE133" s="571"/>
      <c r="AF133" s="571"/>
      <c r="AG133" s="571"/>
      <c r="AH133" s="571"/>
      <c r="AI133" s="571"/>
      <c r="AJ133" s="571"/>
      <c r="AK133" s="571"/>
      <c r="AL133" s="571"/>
      <c r="AM133" s="571"/>
      <c r="AN133" s="571"/>
    </row>
    <row r="134" spans="17:40" s="572" customFormat="1" x14ac:dyDescent="0.3">
      <c r="Q134" s="571"/>
      <c r="R134" s="571"/>
      <c r="S134" s="571"/>
      <c r="T134" s="571"/>
      <c r="U134" s="571"/>
      <c r="V134" s="571"/>
      <c r="W134" s="571"/>
      <c r="X134" s="571"/>
      <c r="Y134" s="571"/>
      <c r="Z134" s="571"/>
      <c r="AA134" s="571"/>
      <c r="AB134" s="571"/>
      <c r="AC134" s="571"/>
      <c r="AD134" s="571"/>
      <c r="AE134" s="571"/>
      <c r="AF134" s="571"/>
      <c r="AG134" s="571"/>
      <c r="AH134" s="571"/>
      <c r="AI134" s="571"/>
      <c r="AJ134" s="571"/>
      <c r="AK134" s="571"/>
      <c r="AL134" s="571"/>
      <c r="AM134" s="571"/>
      <c r="AN134" s="571"/>
    </row>
    <row r="135" spans="17:40" s="572" customFormat="1" x14ac:dyDescent="0.3">
      <c r="Q135" s="571"/>
      <c r="R135" s="571"/>
      <c r="S135" s="571"/>
      <c r="T135" s="571"/>
      <c r="U135" s="571"/>
      <c r="V135" s="571"/>
      <c r="W135" s="571"/>
      <c r="X135" s="571"/>
      <c r="Y135" s="571"/>
      <c r="Z135" s="571"/>
      <c r="AA135" s="571"/>
      <c r="AB135" s="571"/>
      <c r="AC135" s="571"/>
      <c r="AD135" s="571"/>
      <c r="AE135" s="571"/>
      <c r="AF135" s="571"/>
      <c r="AG135" s="571"/>
      <c r="AH135" s="571"/>
      <c r="AI135" s="571"/>
      <c r="AJ135" s="571"/>
      <c r="AK135" s="571"/>
      <c r="AL135" s="571"/>
      <c r="AM135" s="571"/>
      <c r="AN135" s="571"/>
    </row>
    <row r="136" spans="17:40" s="572" customFormat="1" x14ac:dyDescent="0.3">
      <c r="Q136" s="571"/>
      <c r="R136" s="571"/>
      <c r="S136" s="571"/>
      <c r="T136" s="571"/>
      <c r="U136" s="571"/>
      <c r="V136" s="571"/>
      <c r="W136" s="571"/>
      <c r="X136" s="571"/>
      <c r="Y136" s="571"/>
      <c r="Z136" s="571"/>
      <c r="AA136" s="571"/>
      <c r="AB136" s="571"/>
      <c r="AC136" s="571"/>
      <c r="AD136" s="571"/>
      <c r="AE136" s="571"/>
      <c r="AF136" s="571"/>
      <c r="AG136" s="571"/>
      <c r="AH136" s="571"/>
      <c r="AI136" s="571"/>
      <c r="AJ136" s="571"/>
      <c r="AK136" s="571"/>
      <c r="AL136" s="571"/>
      <c r="AM136" s="571"/>
      <c r="AN136" s="571"/>
    </row>
    <row r="137" spans="17:40" s="572" customFormat="1" x14ac:dyDescent="0.3">
      <c r="Q137" s="571"/>
      <c r="R137" s="571"/>
      <c r="S137" s="571"/>
      <c r="T137" s="571"/>
      <c r="U137" s="571"/>
      <c r="V137" s="571"/>
      <c r="W137" s="571"/>
      <c r="X137" s="571"/>
      <c r="Y137" s="571"/>
      <c r="Z137" s="571"/>
      <c r="AA137" s="571"/>
      <c r="AB137" s="571"/>
      <c r="AC137" s="571"/>
      <c r="AD137" s="571"/>
      <c r="AE137" s="571"/>
      <c r="AF137" s="571"/>
      <c r="AG137" s="571"/>
      <c r="AH137" s="571"/>
      <c r="AI137" s="571"/>
      <c r="AJ137" s="571"/>
      <c r="AK137" s="571"/>
      <c r="AL137" s="571"/>
      <c r="AM137" s="571"/>
      <c r="AN137" s="571"/>
    </row>
    <row r="138" spans="17:40" s="572" customFormat="1" x14ac:dyDescent="0.3">
      <c r="Q138" s="571"/>
      <c r="R138" s="571"/>
      <c r="S138" s="571"/>
      <c r="T138" s="571"/>
      <c r="U138" s="571"/>
      <c r="V138" s="571"/>
      <c r="W138" s="571"/>
      <c r="X138" s="571"/>
      <c r="Y138" s="571"/>
      <c r="Z138" s="571"/>
      <c r="AA138" s="571"/>
      <c r="AB138" s="571"/>
      <c r="AC138" s="571"/>
      <c r="AD138" s="571"/>
      <c r="AE138" s="571"/>
      <c r="AF138" s="571"/>
      <c r="AG138" s="571"/>
      <c r="AH138" s="571"/>
      <c r="AI138" s="571"/>
      <c r="AJ138" s="571"/>
      <c r="AK138" s="571"/>
      <c r="AL138" s="571"/>
      <c r="AM138" s="571"/>
      <c r="AN138" s="571"/>
    </row>
    <row r="139" spans="17:40" s="572" customFormat="1" x14ac:dyDescent="0.3">
      <c r="Q139" s="571"/>
      <c r="R139" s="571"/>
      <c r="S139" s="571"/>
      <c r="T139" s="571"/>
      <c r="U139" s="571"/>
      <c r="V139" s="571"/>
      <c r="W139" s="571"/>
      <c r="X139" s="571"/>
      <c r="Y139" s="571"/>
      <c r="Z139" s="571"/>
      <c r="AA139" s="571"/>
      <c r="AB139" s="571"/>
      <c r="AC139" s="571"/>
      <c r="AD139" s="571"/>
      <c r="AE139" s="571"/>
      <c r="AF139" s="571"/>
      <c r="AG139" s="571"/>
      <c r="AH139" s="571"/>
      <c r="AI139" s="571"/>
      <c r="AJ139" s="571"/>
      <c r="AK139" s="571"/>
      <c r="AL139" s="571"/>
      <c r="AM139" s="571"/>
      <c r="AN139" s="571"/>
    </row>
    <row r="140" spans="17:40" s="572" customFormat="1" x14ac:dyDescent="0.3">
      <c r="Q140" s="571"/>
      <c r="R140" s="571"/>
      <c r="S140" s="571"/>
      <c r="T140" s="571"/>
      <c r="U140" s="571"/>
      <c r="V140" s="571"/>
      <c r="W140" s="571"/>
      <c r="X140" s="571"/>
      <c r="Y140" s="571"/>
      <c r="Z140" s="571"/>
      <c r="AA140" s="571"/>
      <c r="AB140" s="571"/>
      <c r="AC140" s="571"/>
      <c r="AD140" s="571"/>
      <c r="AE140" s="571"/>
      <c r="AF140" s="571"/>
      <c r="AG140" s="571"/>
      <c r="AH140" s="571"/>
      <c r="AI140" s="571"/>
      <c r="AJ140" s="571"/>
      <c r="AK140" s="571"/>
      <c r="AL140" s="571"/>
      <c r="AM140" s="571"/>
      <c r="AN140" s="571"/>
    </row>
    <row r="141" spans="17:40" s="572" customFormat="1" x14ac:dyDescent="0.3"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1"/>
      <c r="AD141" s="571"/>
      <c r="AE141" s="571"/>
      <c r="AF141" s="571"/>
      <c r="AG141" s="571"/>
      <c r="AH141" s="571"/>
      <c r="AI141" s="571"/>
      <c r="AJ141" s="571"/>
      <c r="AK141" s="571"/>
      <c r="AL141" s="571"/>
      <c r="AM141" s="571"/>
      <c r="AN141" s="571"/>
    </row>
    <row r="142" spans="17:40" s="572" customFormat="1" x14ac:dyDescent="0.3">
      <c r="Q142" s="571"/>
      <c r="R142" s="571"/>
      <c r="S142" s="571"/>
      <c r="T142" s="571"/>
      <c r="U142" s="571"/>
      <c r="V142" s="571"/>
      <c r="W142" s="571"/>
      <c r="X142" s="571"/>
      <c r="Y142" s="571"/>
      <c r="Z142" s="571"/>
      <c r="AA142" s="571"/>
      <c r="AB142" s="571"/>
      <c r="AC142" s="571"/>
      <c r="AD142" s="571"/>
      <c r="AE142" s="571"/>
      <c r="AF142" s="571"/>
      <c r="AG142" s="571"/>
      <c r="AH142" s="571"/>
      <c r="AI142" s="571"/>
      <c r="AJ142" s="571"/>
      <c r="AK142" s="571"/>
      <c r="AL142" s="571"/>
      <c r="AM142" s="571"/>
      <c r="AN142" s="571"/>
    </row>
    <row r="143" spans="17:40" s="572" customFormat="1" x14ac:dyDescent="0.3">
      <c r="Q143" s="571"/>
      <c r="R143" s="571"/>
      <c r="S143" s="571"/>
      <c r="T143" s="571"/>
      <c r="U143" s="571"/>
      <c r="V143" s="571"/>
      <c r="W143" s="571"/>
      <c r="X143" s="571"/>
      <c r="Y143" s="571"/>
      <c r="Z143" s="571"/>
      <c r="AA143" s="571"/>
      <c r="AB143" s="571"/>
      <c r="AC143" s="571"/>
      <c r="AD143" s="571"/>
      <c r="AE143" s="571"/>
      <c r="AF143" s="571"/>
      <c r="AG143" s="571"/>
      <c r="AH143" s="571"/>
      <c r="AI143" s="571"/>
      <c r="AJ143" s="571"/>
      <c r="AK143" s="571"/>
      <c r="AL143" s="571"/>
      <c r="AM143" s="571"/>
      <c r="AN143" s="571"/>
    </row>
    <row r="144" spans="17:40" s="572" customFormat="1" x14ac:dyDescent="0.3">
      <c r="Q144" s="571"/>
      <c r="R144" s="571"/>
      <c r="S144" s="571"/>
      <c r="T144" s="571"/>
      <c r="U144" s="571"/>
      <c r="V144" s="571"/>
      <c r="W144" s="571"/>
      <c r="X144" s="571"/>
      <c r="Y144" s="571"/>
      <c r="Z144" s="571"/>
      <c r="AA144" s="571"/>
      <c r="AB144" s="571"/>
      <c r="AC144" s="571"/>
      <c r="AD144" s="571"/>
      <c r="AE144" s="571"/>
      <c r="AF144" s="571"/>
      <c r="AG144" s="571"/>
      <c r="AH144" s="571"/>
      <c r="AI144" s="571"/>
      <c r="AJ144" s="571"/>
      <c r="AK144" s="571"/>
      <c r="AL144" s="571"/>
      <c r="AM144" s="571"/>
      <c r="AN144" s="571"/>
    </row>
    <row r="145" spans="17:40" s="572" customFormat="1" x14ac:dyDescent="0.3">
      <c r="Q145" s="571"/>
      <c r="R145" s="571"/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1"/>
      <c r="AD145" s="571"/>
      <c r="AE145" s="571"/>
      <c r="AF145" s="571"/>
      <c r="AG145" s="571"/>
      <c r="AH145" s="571"/>
      <c r="AI145" s="571"/>
      <c r="AJ145" s="571"/>
      <c r="AK145" s="571"/>
      <c r="AL145" s="571"/>
      <c r="AM145" s="571"/>
      <c r="AN145" s="571"/>
    </row>
    <row r="146" spans="17:40" s="572" customFormat="1" x14ac:dyDescent="0.3">
      <c r="Q146" s="571"/>
      <c r="R146" s="571"/>
      <c r="S146" s="571"/>
      <c r="T146" s="571"/>
      <c r="U146" s="571"/>
      <c r="V146" s="571"/>
      <c r="W146" s="571"/>
      <c r="X146" s="571"/>
      <c r="Y146" s="571"/>
      <c r="Z146" s="571"/>
      <c r="AA146" s="571"/>
      <c r="AB146" s="571"/>
      <c r="AC146" s="571"/>
      <c r="AD146" s="571"/>
      <c r="AE146" s="571"/>
      <c r="AF146" s="571"/>
      <c r="AG146" s="571"/>
      <c r="AH146" s="571"/>
      <c r="AI146" s="571"/>
      <c r="AJ146" s="571"/>
      <c r="AK146" s="571"/>
      <c r="AL146" s="571"/>
      <c r="AM146" s="571"/>
      <c r="AN146" s="571"/>
    </row>
    <row r="147" spans="17:40" s="572" customFormat="1" x14ac:dyDescent="0.3">
      <c r="Q147" s="571"/>
      <c r="R147" s="571"/>
      <c r="S147" s="571"/>
      <c r="T147" s="571"/>
      <c r="U147" s="571"/>
      <c r="V147" s="571"/>
      <c r="W147" s="571"/>
      <c r="X147" s="571"/>
      <c r="Y147" s="571"/>
      <c r="Z147" s="571"/>
      <c r="AA147" s="571"/>
      <c r="AB147" s="571"/>
      <c r="AC147" s="571"/>
      <c r="AD147" s="571"/>
      <c r="AE147" s="571"/>
      <c r="AF147" s="571"/>
      <c r="AG147" s="571"/>
      <c r="AH147" s="571"/>
      <c r="AI147" s="571"/>
      <c r="AJ147" s="571"/>
      <c r="AK147" s="571"/>
      <c r="AL147" s="571"/>
      <c r="AM147" s="571"/>
      <c r="AN147" s="571"/>
    </row>
    <row r="148" spans="17:40" s="572" customFormat="1" x14ac:dyDescent="0.3">
      <c r="Q148" s="571"/>
      <c r="R148" s="571"/>
      <c r="S148" s="571"/>
      <c r="T148" s="571"/>
      <c r="U148" s="571"/>
      <c r="V148" s="571"/>
      <c r="W148" s="571"/>
      <c r="X148" s="571"/>
      <c r="Y148" s="571"/>
      <c r="Z148" s="571"/>
      <c r="AA148" s="571"/>
      <c r="AB148" s="571"/>
      <c r="AC148" s="571"/>
      <c r="AD148" s="571"/>
      <c r="AE148" s="571"/>
      <c r="AF148" s="571"/>
      <c r="AG148" s="571"/>
      <c r="AH148" s="571"/>
      <c r="AI148" s="571"/>
      <c r="AJ148" s="571"/>
      <c r="AK148" s="571"/>
      <c r="AL148" s="571"/>
      <c r="AM148" s="571"/>
      <c r="AN148" s="571"/>
    </row>
    <row r="149" spans="17:40" s="572" customFormat="1" x14ac:dyDescent="0.3">
      <c r="Q149" s="571"/>
      <c r="R149" s="571"/>
      <c r="S149" s="571"/>
      <c r="T149" s="571"/>
      <c r="U149" s="571"/>
      <c r="V149" s="571"/>
      <c r="W149" s="571"/>
      <c r="X149" s="571"/>
      <c r="Y149" s="571"/>
      <c r="Z149" s="571"/>
      <c r="AA149" s="571"/>
      <c r="AB149" s="571"/>
      <c r="AC149" s="571"/>
      <c r="AD149" s="571"/>
      <c r="AE149" s="571"/>
      <c r="AF149" s="571"/>
      <c r="AG149" s="571"/>
      <c r="AH149" s="571"/>
      <c r="AI149" s="571"/>
      <c r="AJ149" s="571"/>
      <c r="AK149" s="571"/>
      <c r="AL149" s="571"/>
      <c r="AM149" s="571"/>
      <c r="AN149" s="571"/>
    </row>
    <row r="150" spans="17:40" s="572" customFormat="1" x14ac:dyDescent="0.3">
      <c r="Q150" s="571"/>
      <c r="R150" s="571"/>
      <c r="S150" s="571"/>
      <c r="T150" s="571"/>
      <c r="U150" s="571"/>
      <c r="V150" s="571"/>
      <c r="W150" s="571"/>
      <c r="X150" s="571"/>
      <c r="Y150" s="571"/>
      <c r="Z150" s="571"/>
      <c r="AA150" s="571"/>
      <c r="AB150" s="571"/>
      <c r="AC150" s="571"/>
      <c r="AD150" s="571"/>
      <c r="AE150" s="571"/>
      <c r="AF150" s="571"/>
      <c r="AG150" s="571"/>
      <c r="AH150" s="571"/>
      <c r="AI150" s="571"/>
      <c r="AJ150" s="571"/>
      <c r="AK150" s="571"/>
      <c r="AL150" s="571"/>
      <c r="AM150" s="571"/>
      <c r="AN150" s="571"/>
    </row>
    <row r="151" spans="17:40" s="572" customFormat="1" x14ac:dyDescent="0.3">
      <c r="Q151" s="571"/>
      <c r="R151" s="571"/>
      <c r="S151" s="571"/>
      <c r="T151" s="571"/>
      <c r="U151" s="571"/>
      <c r="V151" s="571"/>
      <c r="W151" s="571"/>
      <c r="X151" s="571"/>
      <c r="Y151" s="571"/>
      <c r="Z151" s="571"/>
      <c r="AA151" s="571"/>
      <c r="AB151" s="571"/>
      <c r="AC151" s="571"/>
      <c r="AD151" s="571"/>
      <c r="AE151" s="571"/>
      <c r="AF151" s="571"/>
      <c r="AG151" s="571"/>
      <c r="AH151" s="571"/>
      <c r="AI151" s="571"/>
      <c r="AJ151" s="571"/>
      <c r="AK151" s="571"/>
      <c r="AL151" s="571"/>
      <c r="AM151" s="571"/>
      <c r="AN151" s="571"/>
    </row>
    <row r="152" spans="17:40" s="572" customFormat="1" x14ac:dyDescent="0.3">
      <c r="Q152" s="571"/>
      <c r="R152" s="571"/>
      <c r="S152" s="571"/>
      <c r="T152" s="571"/>
      <c r="U152" s="571"/>
      <c r="V152" s="571"/>
      <c r="W152" s="571"/>
      <c r="X152" s="571"/>
      <c r="Y152" s="571"/>
      <c r="Z152" s="571"/>
      <c r="AA152" s="571"/>
      <c r="AB152" s="571"/>
      <c r="AC152" s="571"/>
      <c r="AD152" s="571"/>
      <c r="AE152" s="571"/>
      <c r="AF152" s="571"/>
      <c r="AG152" s="571"/>
      <c r="AH152" s="571"/>
      <c r="AI152" s="571"/>
      <c r="AJ152" s="571"/>
      <c r="AK152" s="571"/>
      <c r="AL152" s="571"/>
      <c r="AM152" s="571"/>
      <c r="AN152" s="571"/>
    </row>
    <row r="153" spans="17:40" s="572" customFormat="1" x14ac:dyDescent="0.3">
      <c r="Q153" s="571"/>
      <c r="R153" s="571"/>
      <c r="S153" s="571"/>
      <c r="T153" s="571"/>
      <c r="U153" s="571"/>
      <c r="V153" s="571"/>
      <c r="W153" s="571"/>
      <c r="X153" s="571"/>
      <c r="Y153" s="571"/>
      <c r="Z153" s="571"/>
      <c r="AA153" s="571"/>
      <c r="AB153" s="571"/>
      <c r="AC153" s="571"/>
      <c r="AD153" s="571"/>
      <c r="AE153" s="571"/>
      <c r="AF153" s="571"/>
      <c r="AG153" s="571"/>
      <c r="AH153" s="571"/>
      <c r="AI153" s="571"/>
      <c r="AJ153" s="571"/>
      <c r="AK153" s="571"/>
      <c r="AL153" s="571"/>
      <c r="AM153" s="571"/>
      <c r="AN153" s="571"/>
    </row>
    <row r="154" spans="17:40" s="572" customFormat="1" x14ac:dyDescent="0.3">
      <c r="Q154" s="571"/>
      <c r="R154" s="571"/>
      <c r="S154" s="571"/>
      <c r="T154" s="571"/>
      <c r="U154" s="571"/>
      <c r="V154" s="571"/>
      <c r="W154" s="571"/>
      <c r="X154" s="571"/>
      <c r="Y154" s="571"/>
      <c r="Z154" s="571"/>
      <c r="AA154" s="571"/>
      <c r="AB154" s="571"/>
      <c r="AC154" s="571"/>
      <c r="AD154" s="571"/>
      <c r="AE154" s="571"/>
      <c r="AF154" s="571"/>
      <c r="AG154" s="571"/>
      <c r="AH154" s="571"/>
      <c r="AI154" s="571"/>
      <c r="AJ154" s="571"/>
      <c r="AK154" s="571"/>
      <c r="AL154" s="571"/>
      <c r="AM154" s="571"/>
      <c r="AN154" s="571"/>
    </row>
    <row r="155" spans="17:40" s="572" customFormat="1" x14ac:dyDescent="0.3">
      <c r="Q155" s="571"/>
      <c r="R155" s="571"/>
      <c r="S155" s="571"/>
      <c r="T155" s="571"/>
      <c r="U155" s="571"/>
      <c r="V155" s="571"/>
      <c r="W155" s="571"/>
      <c r="X155" s="571"/>
      <c r="Y155" s="571"/>
      <c r="Z155" s="571"/>
      <c r="AA155" s="571"/>
      <c r="AB155" s="571"/>
      <c r="AC155" s="571"/>
      <c r="AD155" s="571"/>
      <c r="AE155" s="571"/>
      <c r="AF155" s="571"/>
      <c r="AG155" s="571"/>
      <c r="AH155" s="571"/>
      <c r="AI155" s="571"/>
      <c r="AJ155" s="571"/>
      <c r="AK155" s="571"/>
      <c r="AL155" s="571"/>
      <c r="AM155" s="571"/>
      <c r="AN155" s="571"/>
    </row>
    <row r="156" spans="17:40" s="572" customFormat="1" x14ac:dyDescent="0.3">
      <c r="Q156" s="571"/>
      <c r="R156" s="571"/>
      <c r="S156" s="571"/>
      <c r="T156" s="571"/>
      <c r="U156" s="571"/>
      <c r="V156" s="571"/>
      <c r="W156" s="571"/>
      <c r="X156" s="571"/>
      <c r="Y156" s="571"/>
      <c r="Z156" s="571"/>
      <c r="AA156" s="571"/>
      <c r="AB156" s="571"/>
      <c r="AC156" s="571"/>
      <c r="AD156" s="571"/>
      <c r="AE156" s="571"/>
      <c r="AF156" s="571"/>
      <c r="AG156" s="571"/>
      <c r="AH156" s="571"/>
      <c r="AI156" s="571"/>
      <c r="AJ156" s="571"/>
      <c r="AK156" s="571"/>
      <c r="AL156" s="571"/>
      <c r="AM156" s="571"/>
      <c r="AN156" s="571"/>
    </row>
    <row r="157" spans="17:40" s="572" customFormat="1" x14ac:dyDescent="0.3">
      <c r="Q157" s="571"/>
      <c r="R157" s="571"/>
      <c r="S157" s="571"/>
      <c r="T157" s="571"/>
      <c r="U157" s="571"/>
      <c r="V157" s="571"/>
      <c r="W157" s="571"/>
      <c r="X157" s="571"/>
      <c r="Y157" s="571"/>
      <c r="Z157" s="571"/>
      <c r="AA157" s="571"/>
      <c r="AB157" s="571"/>
      <c r="AC157" s="571"/>
      <c r="AD157" s="571"/>
      <c r="AE157" s="571"/>
      <c r="AF157" s="571"/>
      <c r="AG157" s="571"/>
      <c r="AH157" s="571"/>
      <c r="AI157" s="571"/>
      <c r="AJ157" s="571"/>
      <c r="AK157" s="571"/>
      <c r="AL157" s="571"/>
      <c r="AM157" s="571"/>
      <c r="AN157" s="571"/>
    </row>
    <row r="158" spans="17:40" s="572" customFormat="1" x14ac:dyDescent="0.3">
      <c r="Q158" s="571"/>
      <c r="R158" s="571"/>
      <c r="S158" s="571"/>
      <c r="T158" s="571"/>
      <c r="U158" s="571"/>
      <c r="V158" s="571"/>
      <c r="W158" s="571"/>
      <c r="X158" s="571"/>
      <c r="Y158" s="571"/>
      <c r="Z158" s="571"/>
      <c r="AA158" s="571"/>
      <c r="AB158" s="571"/>
      <c r="AC158" s="571"/>
      <c r="AD158" s="571"/>
      <c r="AE158" s="571"/>
      <c r="AF158" s="571"/>
      <c r="AG158" s="571"/>
      <c r="AH158" s="571"/>
      <c r="AI158" s="571"/>
      <c r="AJ158" s="571"/>
      <c r="AK158" s="571"/>
      <c r="AL158" s="571"/>
      <c r="AM158" s="571"/>
      <c r="AN158" s="571"/>
    </row>
    <row r="159" spans="17:40" s="572" customFormat="1" x14ac:dyDescent="0.3">
      <c r="Q159" s="571"/>
      <c r="R159" s="571"/>
      <c r="S159" s="571"/>
      <c r="T159" s="571"/>
      <c r="U159" s="571"/>
      <c r="V159" s="571"/>
      <c r="W159" s="571"/>
      <c r="X159" s="571"/>
      <c r="Y159" s="571"/>
      <c r="Z159" s="571"/>
      <c r="AA159" s="571"/>
      <c r="AB159" s="571"/>
      <c r="AC159" s="571"/>
      <c r="AD159" s="571"/>
      <c r="AE159" s="571"/>
      <c r="AF159" s="571"/>
      <c r="AG159" s="571"/>
      <c r="AH159" s="571"/>
      <c r="AI159" s="571"/>
      <c r="AJ159" s="571"/>
      <c r="AK159" s="571"/>
      <c r="AL159" s="571"/>
      <c r="AM159" s="571"/>
      <c r="AN159" s="571"/>
    </row>
    <row r="160" spans="17:40" s="572" customFormat="1" x14ac:dyDescent="0.3">
      <c r="Q160" s="571"/>
      <c r="R160" s="571"/>
      <c r="S160" s="571"/>
      <c r="T160" s="571"/>
      <c r="U160" s="571"/>
      <c r="V160" s="571"/>
      <c r="W160" s="571"/>
      <c r="X160" s="571"/>
      <c r="Y160" s="571"/>
      <c r="Z160" s="571"/>
      <c r="AA160" s="571"/>
      <c r="AB160" s="571"/>
      <c r="AC160" s="571"/>
      <c r="AD160" s="571"/>
      <c r="AE160" s="571"/>
      <c r="AF160" s="571"/>
      <c r="AG160" s="571"/>
      <c r="AH160" s="571"/>
      <c r="AI160" s="571"/>
      <c r="AJ160" s="571"/>
      <c r="AK160" s="571"/>
      <c r="AL160" s="571"/>
      <c r="AM160" s="571"/>
      <c r="AN160" s="571"/>
    </row>
    <row r="161" spans="17:40" s="572" customFormat="1" x14ac:dyDescent="0.3">
      <c r="Q161" s="571"/>
      <c r="R161" s="571"/>
      <c r="S161" s="571"/>
      <c r="T161" s="571"/>
      <c r="U161" s="571"/>
      <c r="V161" s="571"/>
      <c r="W161" s="571"/>
      <c r="X161" s="571"/>
      <c r="Y161" s="571"/>
      <c r="Z161" s="571"/>
      <c r="AA161" s="571"/>
      <c r="AB161" s="571"/>
      <c r="AC161" s="571"/>
      <c r="AD161" s="571"/>
      <c r="AE161" s="571"/>
      <c r="AF161" s="571"/>
      <c r="AG161" s="571"/>
      <c r="AH161" s="571"/>
      <c r="AI161" s="571"/>
      <c r="AJ161" s="571"/>
      <c r="AK161" s="571"/>
      <c r="AL161" s="571"/>
      <c r="AM161" s="571"/>
      <c r="AN161" s="571"/>
    </row>
    <row r="162" spans="17:40" s="572" customFormat="1" x14ac:dyDescent="0.3">
      <c r="Q162" s="571"/>
      <c r="R162" s="571"/>
      <c r="S162" s="571"/>
      <c r="T162" s="571"/>
      <c r="U162" s="571"/>
      <c r="V162" s="571"/>
      <c r="W162" s="571"/>
      <c r="X162" s="571"/>
      <c r="Y162" s="571"/>
      <c r="Z162" s="571"/>
      <c r="AA162" s="571"/>
      <c r="AB162" s="571"/>
      <c r="AC162" s="571"/>
      <c r="AD162" s="571"/>
      <c r="AE162" s="571"/>
      <c r="AF162" s="571"/>
      <c r="AG162" s="571"/>
      <c r="AH162" s="571"/>
      <c r="AI162" s="571"/>
      <c r="AJ162" s="571"/>
      <c r="AK162" s="571"/>
      <c r="AL162" s="571"/>
      <c r="AM162" s="571"/>
      <c r="AN162" s="571"/>
    </row>
    <row r="163" spans="17:40" s="572" customFormat="1" x14ac:dyDescent="0.3">
      <c r="Q163" s="571"/>
      <c r="R163" s="571"/>
      <c r="S163" s="571"/>
      <c r="T163" s="571"/>
      <c r="U163" s="571"/>
      <c r="V163" s="571"/>
      <c r="W163" s="571"/>
      <c r="X163" s="571"/>
      <c r="Y163" s="571"/>
      <c r="Z163" s="571"/>
      <c r="AA163" s="571"/>
      <c r="AB163" s="571"/>
      <c r="AC163" s="571"/>
      <c r="AD163" s="571"/>
      <c r="AE163" s="571"/>
      <c r="AF163" s="571"/>
      <c r="AG163" s="571"/>
      <c r="AH163" s="571"/>
      <c r="AI163" s="571"/>
      <c r="AJ163" s="571"/>
      <c r="AK163" s="571"/>
      <c r="AL163" s="571"/>
      <c r="AM163" s="571"/>
      <c r="AN163" s="571"/>
    </row>
    <row r="164" spans="17:40" s="572" customFormat="1" x14ac:dyDescent="0.3">
      <c r="Q164" s="571"/>
      <c r="R164" s="571"/>
      <c r="S164" s="571"/>
      <c r="T164" s="571"/>
      <c r="U164" s="571"/>
      <c r="V164" s="571"/>
      <c r="W164" s="571"/>
      <c r="X164" s="571"/>
      <c r="Y164" s="571"/>
      <c r="Z164" s="571"/>
      <c r="AA164" s="571"/>
      <c r="AB164" s="571"/>
      <c r="AC164" s="571"/>
      <c r="AD164" s="571"/>
      <c r="AE164" s="571"/>
      <c r="AF164" s="571"/>
      <c r="AG164" s="571"/>
      <c r="AH164" s="571"/>
      <c r="AI164" s="571"/>
      <c r="AJ164" s="571"/>
      <c r="AK164" s="571"/>
      <c r="AL164" s="571"/>
      <c r="AM164" s="571"/>
      <c r="AN164" s="571"/>
    </row>
    <row r="165" spans="17:40" s="572" customFormat="1" x14ac:dyDescent="0.3">
      <c r="Q165" s="571"/>
      <c r="R165" s="571"/>
      <c r="S165" s="571"/>
      <c r="T165" s="571"/>
      <c r="U165" s="571"/>
      <c r="V165" s="571"/>
      <c r="W165" s="571"/>
      <c r="X165" s="571"/>
      <c r="Y165" s="571"/>
      <c r="Z165" s="571"/>
      <c r="AA165" s="571"/>
      <c r="AB165" s="571"/>
      <c r="AC165" s="571"/>
      <c r="AD165" s="571"/>
      <c r="AE165" s="571"/>
      <c r="AF165" s="571"/>
      <c r="AG165" s="571"/>
      <c r="AH165" s="571"/>
      <c r="AI165" s="571"/>
      <c r="AJ165" s="571"/>
      <c r="AK165" s="571"/>
      <c r="AL165" s="571"/>
      <c r="AM165" s="571"/>
      <c r="AN165" s="571"/>
    </row>
    <row r="166" spans="17:40" s="572" customFormat="1" x14ac:dyDescent="0.3">
      <c r="Q166" s="571"/>
      <c r="R166" s="571"/>
      <c r="S166" s="571"/>
      <c r="T166" s="571"/>
      <c r="U166" s="571"/>
      <c r="V166" s="571"/>
      <c r="W166" s="571"/>
      <c r="X166" s="571"/>
      <c r="Y166" s="571"/>
      <c r="Z166" s="571"/>
      <c r="AA166" s="571"/>
      <c r="AB166" s="571"/>
      <c r="AC166" s="571"/>
      <c r="AD166" s="571"/>
      <c r="AE166" s="571"/>
      <c r="AF166" s="571"/>
      <c r="AG166" s="571"/>
      <c r="AH166" s="571"/>
      <c r="AI166" s="571"/>
      <c r="AJ166" s="571"/>
      <c r="AK166" s="571"/>
      <c r="AL166" s="571"/>
      <c r="AM166" s="571"/>
      <c r="AN166" s="571"/>
    </row>
    <row r="167" spans="17:40" s="572" customFormat="1" x14ac:dyDescent="0.3">
      <c r="Q167" s="571"/>
      <c r="R167" s="571"/>
      <c r="S167" s="571"/>
      <c r="T167" s="571"/>
      <c r="U167" s="571"/>
      <c r="V167" s="571"/>
      <c r="W167" s="571"/>
      <c r="X167" s="571"/>
      <c r="Y167" s="571"/>
      <c r="Z167" s="571"/>
      <c r="AA167" s="571"/>
      <c r="AB167" s="571"/>
      <c r="AC167" s="571"/>
      <c r="AD167" s="571"/>
      <c r="AE167" s="571"/>
      <c r="AF167" s="571"/>
      <c r="AG167" s="571"/>
      <c r="AH167" s="571"/>
      <c r="AI167" s="571"/>
      <c r="AJ167" s="571"/>
      <c r="AK167" s="571"/>
      <c r="AL167" s="571"/>
      <c r="AM167" s="571"/>
      <c r="AN167" s="571"/>
    </row>
    <row r="168" spans="17:40" s="572" customFormat="1" x14ac:dyDescent="0.3">
      <c r="Q168" s="571"/>
      <c r="R168" s="571"/>
      <c r="S168" s="571"/>
      <c r="T168" s="571"/>
      <c r="U168" s="571"/>
      <c r="V168" s="571"/>
      <c r="W168" s="571"/>
      <c r="X168" s="571"/>
      <c r="Y168" s="571"/>
      <c r="Z168" s="571"/>
      <c r="AA168" s="571"/>
      <c r="AB168" s="571"/>
      <c r="AC168" s="571"/>
      <c r="AD168" s="571"/>
      <c r="AE168" s="571"/>
      <c r="AF168" s="571"/>
      <c r="AG168" s="571"/>
      <c r="AH168" s="571"/>
      <c r="AI168" s="571"/>
      <c r="AJ168" s="571"/>
      <c r="AK168" s="571"/>
      <c r="AL168" s="571"/>
      <c r="AM168" s="571"/>
      <c r="AN168" s="571"/>
    </row>
    <row r="169" spans="17:40" s="572" customFormat="1" x14ac:dyDescent="0.3">
      <c r="Q169" s="571"/>
      <c r="R169" s="571"/>
      <c r="S169" s="571"/>
      <c r="T169" s="571"/>
      <c r="U169" s="571"/>
      <c r="V169" s="571"/>
      <c r="W169" s="571"/>
      <c r="X169" s="571"/>
      <c r="Y169" s="571"/>
      <c r="Z169" s="571"/>
      <c r="AA169" s="571"/>
      <c r="AB169" s="571"/>
      <c r="AC169" s="571"/>
      <c r="AD169" s="571"/>
      <c r="AE169" s="571"/>
      <c r="AF169" s="571"/>
      <c r="AG169" s="571"/>
      <c r="AH169" s="571"/>
      <c r="AI169" s="571"/>
      <c r="AJ169" s="571"/>
      <c r="AK169" s="571"/>
      <c r="AL169" s="571"/>
      <c r="AM169" s="571"/>
      <c r="AN169" s="571"/>
    </row>
    <row r="170" spans="17:40" s="572" customFormat="1" x14ac:dyDescent="0.3">
      <c r="Q170" s="571"/>
      <c r="R170" s="571"/>
      <c r="S170" s="571"/>
      <c r="T170" s="571"/>
      <c r="U170" s="571"/>
      <c r="V170" s="571"/>
      <c r="W170" s="571"/>
      <c r="X170" s="571"/>
      <c r="Y170" s="571"/>
      <c r="Z170" s="571"/>
      <c r="AA170" s="571"/>
      <c r="AB170" s="571"/>
      <c r="AC170" s="571"/>
      <c r="AD170" s="571"/>
      <c r="AE170" s="571"/>
      <c r="AF170" s="571"/>
      <c r="AG170" s="571"/>
      <c r="AH170" s="571"/>
      <c r="AI170" s="571"/>
      <c r="AJ170" s="571"/>
      <c r="AK170" s="571"/>
      <c r="AL170" s="571"/>
      <c r="AM170" s="571"/>
      <c r="AN170" s="571"/>
    </row>
    <row r="171" spans="17:40" s="572" customFormat="1" x14ac:dyDescent="0.3">
      <c r="Q171" s="571"/>
      <c r="R171" s="571"/>
      <c r="S171" s="571"/>
      <c r="T171" s="571"/>
      <c r="U171" s="571"/>
      <c r="V171" s="571"/>
      <c r="W171" s="571"/>
      <c r="X171" s="571"/>
      <c r="Y171" s="571"/>
      <c r="Z171" s="571"/>
      <c r="AA171" s="571"/>
      <c r="AB171" s="571"/>
      <c r="AC171" s="571"/>
      <c r="AD171" s="571"/>
      <c r="AE171" s="571"/>
      <c r="AF171" s="571"/>
      <c r="AG171" s="571"/>
      <c r="AH171" s="571"/>
      <c r="AI171" s="571"/>
      <c r="AJ171" s="571"/>
      <c r="AK171" s="571"/>
      <c r="AL171" s="571"/>
      <c r="AM171" s="571"/>
      <c r="AN171" s="571"/>
    </row>
    <row r="172" spans="17:40" s="572" customFormat="1" x14ac:dyDescent="0.3">
      <c r="Q172" s="571"/>
      <c r="R172" s="571"/>
      <c r="S172" s="571"/>
      <c r="T172" s="571"/>
      <c r="U172" s="571"/>
      <c r="V172" s="571"/>
      <c r="W172" s="571"/>
      <c r="X172" s="571"/>
      <c r="Y172" s="571"/>
      <c r="Z172" s="571"/>
      <c r="AA172" s="571"/>
      <c r="AB172" s="571"/>
      <c r="AC172" s="571"/>
      <c r="AD172" s="571"/>
      <c r="AE172" s="571"/>
      <c r="AF172" s="571"/>
      <c r="AG172" s="571"/>
      <c r="AH172" s="571"/>
      <c r="AI172" s="571"/>
      <c r="AJ172" s="571"/>
      <c r="AK172" s="571"/>
      <c r="AL172" s="571"/>
      <c r="AM172" s="571"/>
      <c r="AN172" s="571"/>
    </row>
    <row r="173" spans="17:40" s="572" customFormat="1" x14ac:dyDescent="0.3">
      <c r="Q173" s="571"/>
      <c r="R173" s="571"/>
      <c r="S173" s="571"/>
      <c r="T173" s="571"/>
      <c r="U173" s="571"/>
      <c r="V173" s="571"/>
      <c r="W173" s="571"/>
      <c r="X173" s="571"/>
      <c r="Y173" s="571"/>
      <c r="Z173" s="571"/>
      <c r="AA173" s="571"/>
      <c r="AB173" s="571"/>
      <c r="AC173" s="571"/>
      <c r="AD173" s="571"/>
      <c r="AE173" s="571"/>
      <c r="AF173" s="571"/>
      <c r="AG173" s="571"/>
      <c r="AH173" s="571"/>
      <c r="AI173" s="571"/>
      <c r="AJ173" s="571"/>
      <c r="AK173" s="571"/>
      <c r="AL173" s="571"/>
      <c r="AM173" s="571"/>
      <c r="AN173" s="571"/>
    </row>
    <row r="174" spans="17:40" s="572" customFormat="1" x14ac:dyDescent="0.3">
      <c r="Q174" s="571"/>
      <c r="R174" s="571"/>
      <c r="S174" s="571"/>
      <c r="T174" s="571"/>
      <c r="U174" s="571"/>
      <c r="V174" s="571"/>
      <c r="W174" s="571"/>
      <c r="X174" s="571"/>
      <c r="Y174" s="571"/>
      <c r="Z174" s="571"/>
      <c r="AA174" s="571"/>
      <c r="AB174" s="571"/>
      <c r="AC174" s="571"/>
      <c r="AD174" s="571"/>
      <c r="AE174" s="571"/>
      <c r="AF174" s="571"/>
      <c r="AG174" s="571"/>
      <c r="AH174" s="571"/>
      <c r="AI174" s="571"/>
      <c r="AJ174" s="571"/>
      <c r="AK174" s="571"/>
      <c r="AL174" s="571"/>
      <c r="AM174" s="571"/>
      <c r="AN174" s="571"/>
    </row>
    <row r="175" spans="17:40" s="572" customFormat="1" x14ac:dyDescent="0.3">
      <c r="Q175" s="571"/>
      <c r="R175" s="571"/>
      <c r="S175" s="571"/>
      <c r="T175" s="571"/>
      <c r="U175" s="571"/>
      <c r="V175" s="571"/>
      <c r="W175" s="571"/>
      <c r="X175" s="571"/>
      <c r="Y175" s="571"/>
      <c r="Z175" s="571"/>
      <c r="AA175" s="571"/>
      <c r="AB175" s="571"/>
      <c r="AC175" s="571"/>
      <c r="AD175" s="571"/>
      <c r="AE175" s="571"/>
      <c r="AF175" s="571"/>
      <c r="AG175" s="571"/>
      <c r="AH175" s="571"/>
      <c r="AI175" s="571"/>
      <c r="AJ175" s="571"/>
      <c r="AK175" s="571"/>
      <c r="AL175" s="571"/>
      <c r="AM175" s="571"/>
      <c r="AN175" s="571"/>
    </row>
    <row r="176" spans="17:40" s="572" customFormat="1" x14ac:dyDescent="0.3">
      <c r="Q176" s="571"/>
      <c r="R176" s="571"/>
      <c r="S176" s="571"/>
      <c r="T176" s="571"/>
      <c r="U176" s="571"/>
      <c r="V176" s="571"/>
      <c r="W176" s="571"/>
      <c r="X176" s="571"/>
      <c r="Y176" s="571"/>
      <c r="Z176" s="571"/>
      <c r="AA176" s="571"/>
      <c r="AB176" s="571"/>
      <c r="AC176" s="571"/>
      <c r="AD176" s="571"/>
      <c r="AE176" s="571"/>
      <c r="AF176" s="571"/>
      <c r="AG176" s="571"/>
      <c r="AH176" s="571"/>
      <c r="AI176" s="571"/>
      <c r="AJ176" s="571"/>
      <c r="AK176" s="571"/>
      <c r="AL176" s="571"/>
      <c r="AM176" s="571"/>
      <c r="AN176" s="571"/>
    </row>
    <row r="177" spans="17:40" s="572" customFormat="1" x14ac:dyDescent="0.3">
      <c r="Q177" s="571"/>
      <c r="R177" s="571"/>
      <c r="S177" s="571"/>
      <c r="T177" s="571"/>
      <c r="U177" s="571"/>
      <c r="V177" s="571"/>
      <c r="W177" s="571"/>
      <c r="X177" s="571"/>
      <c r="Y177" s="571"/>
      <c r="Z177" s="571"/>
      <c r="AA177" s="571"/>
      <c r="AB177" s="571"/>
      <c r="AC177" s="571"/>
      <c r="AD177" s="571"/>
      <c r="AE177" s="571"/>
      <c r="AF177" s="571"/>
      <c r="AG177" s="571"/>
      <c r="AH177" s="571"/>
      <c r="AI177" s="571"/>
      <c r="AJ177" s="571"/>
      <c r="AK177" s="571"/>
      <c r="AL177" s="571"/>
      <c r="AM177" s="571"/>
      <c r="AN177" s="571"/>
    </row>
    <row r="178" spans="17:40" s="572" customFormat="1" x14ac:dyDescent="0.3">
      <c r="Q178" s="571"/>
      <c r="R178" s="571"/>
      <c r="S178" s="571"/>
      <c r="T178" s="571"/>
      <c r="U178" s="571"/>
      <c r="V178" s="571"/>
      <c r="W178" s="571"/>
      <c r="X178" s="571"/>
      <c r="Y178" s="571"/>
      <c r="Z178" s="571"/>
      <c r="AA178" s="571"/>
      <c r="AB178" s="571"/>
      <c r="AC178" s="571"/>
      <c r="AD178" s="571"/>
      <c r="AE178" s="571"/>
      <c r="AF178" s="571"/>
      <c r="AG178" s="571"/>
      <c r="AH178" s="571"/>
      <c r="AI178" s="571"/>
      <c r="AJ178" s="571"/>
      <c r="AK178" s="571"/>
      <c r="AL178" s="571"/>
      <c r="AM178" s="571"/>
      <c r="AN178" s="571"/>
    </row>
    <row r="179" spans="17:40" s="572" customFormat="1" x14ac:dyDescent="0.3">
      <c r="Q179" s="571"/>
      <c r="R179" s="571"/>
      <c r="S179" s="571"/>
      <c r="T179" s="571"/>
      <c r="U179" s="571"/>
      <c r="V179" s="571"/>
      <c r="W179" s="571"/>
      <c r="X179" s="571"/>
      <c r="Y179" s="571"/>
      <c r="Z179" s="571"/>
      <c r="AA179" s="571"/>
      <c r="AB179" s="571"/>
      <c r="AC179" s="571"/>
      <c r="AD179" s="571"/>
      <c r="AE179" s="571"/>
      <c r="AF179" s="571"/>
      <c r="AG179" s="571"/>
      <c r="AH179" s="571"/>
      <c r="AI179" s="571"/>
      <c r="AJ179" s="571"/>
      <c r="AK179" s="571"/>
      <c r="AL179" s="571"/>
      <c r="AM179" s="571"/>
      <c r="AN179" s="571"/>
    </row>
    <row r="180" spans="17:40" s="572" customFormat="1" x14ac:dyDescent="0.3">
      <c r="Q180" s="571"/>
      <c r="R180" s="571"/>
      <c r="S180" s="571"/>
      <c r="T180" s="571"/>
      <c r="U180" s="571"/>
      <c r="V180" s="571"/>
      <c r="W180" s="571"/>
      <c r="X180" s="571"/>
      <c r="Y180" s="571"/>
      <c r="Z180" s="571"/>
      <c r="AA180" s="571"/>
      <c r="AB180" s="571"/>
      <c r="AC180" s="571"/>
      <c r="AD180" s="571"/>
      <c r="AE180" s="571"/>
      <c r="AF180" s="571"/>
      <c r="AG180" s="571"/>
      <c r="AH180" s="571"/>
      <c r="AI180" s="571"/>
      <c r="AJ180" s="571"/>
      <c r="AK180" s="571"/>
      <c r="AL180" s="571"/>
      <c r="AM180" s="571"/>
      <c r="AN180" s="571"/>
    </row>
    <row r="181" spans="17:40" s="572" customFormat="1" x14ac:dyDescent="0.3">
      <c r="Q181" s="571"/>
      <c r="R181" s="571"/>
      <c r="S181" s="571"/>
      <c r="T181" s="571"/>
      <c r="U181" s="571"/>
      <c r="V181" s="571"/>
      <c r="W181" s="571"/>
      <c r="X181" s="571"/>
      <c r="Y181" s="571"/>
      <c r="Z181" s="571"/>
      <c r="AA181" s="571"/>
      <c r="AB181" s="571"/>
      <c r="AC181" s="571"/>
      <c r="AD181" s="571"/>
      <c r="AE181" s="571"/>
      <c r="AF181" s="571"/>
      <c r="AG181" s="571"/>
      <c r="AH181" s="571"/>
      <c r="AI181" s="571"/>
      <c r="AJ181" s="571"/>
      <c r="AK181" s="571"/>
      <c r="AL181" s="571"/>
      <c r="AM181" s="571"/>
      <c r="AN181" s="571"/>
    </row>
    <row r="182" spans="17:40" s="572" customFormat="1" x14ac:dyDescent="0.3">
      <c r="Q182" s="571"/>
      <c r="R182" s="571"/>
      <c r="S182" s="571"/>
      <c r="T182" s="571"/>
      <c r="U182" s="571"/>
      <c r="V182" s="571"/>
      <c r="W182" s="571"/>
      <c r="X182" s="571"/>
      <c r="Y182" s="571"/>
      <c r="Z182" s="571"/>
      <c r="AA182" s="571"/>
      <c r="AB182" s="571"/>
      <c r="AC182" s="571"/>
      <c r="AD182" s="571"/>
      <c r="AE182" s="571"/>
      <c r="AF182" s="571"/>
      <c r="AG182" s="571"/>
      <c r="AH182" s="571"/>
      <c r="AI182" s="571"/>
      <c r="AJ182" s="571"/>
      <c r="AK182" s="571"/>
      <c r="AL182" s="571"/>
      <c r="AM182" s="571"/>
      <c r="AN182" s="571"/>
    </row>
    <row r="183" spans="17:40" s="572" customFormat="1" x14ac:dyDescent="0.3">
      <c r="Q183" s="571"/>
      <c r="R183" s="571"/>
      <c r="S183" s="571"/>
      <c r="T183" s="571"/>
      <c r="U183" s="571"/>
      <c r="V183" s="571"/>
      <c r="W183" s="571"/>
      <c r="X183" s="571"/>
      <c r="Y183" s="571"/>
      <c r="Z183" s="571"/>
      <c r="AA183" s="571"/>
      <c r="AB183" s="571"/>
      <c r="AC183" s="571"/>
      <c r="AD183" s="571"/>
      <c r="AE183" s="571"/>
      <c r="AF183" s="571"/>
      <c r="AG183" s="571"/>
      <c r="AH183" s="571"/>
      <c r="AI183" s="571"/>
      <c r="AJ183" s="571"/>
      <c r="AK183" s="571"/>
      <c r="AL183" s="571"/>
      <c r="AM183" s="571"/>
      <c r="AN183" s="571"/>
    </row>
    <row r="184" spans="17:40" s="572" customFormat="1" x14ac:dyDescent="0.3">
      <c r="Q184" s="571"/>
      <c r="R184" s="571"/>
      <c r="S184" s="571"/>
      <c r="T184" s="571"/>
      <c r="U184" s="571"/>
      <c r="V184" s="571"/>
      <c r="W184" s="571"/>
      <c r="X184" s="571"/>
      <c r="Y184" s="571"/>
      <c r="Z184" s="571"/>
      <c r="AA184" s="571"/>
      <c r="AB184" s="571"/>
      <c r="AC184" s="571"/>
      <c r="AD184" s="571"/>
      <c r="AE184" s="571"/>
      <c r="AF184" s="571"/>
      <c r="AG184" s="571"/>
      <c r="AH184" s="571"/>
      <c r="AI184" s="571"/>
      <c r="AJ184" s="571"/>
      <c r="AK184" s="571"/>
      <c r="AL184" s="571"/>
      <c r="AM184" s="571"/>
      <c r="AN184" s="571"/>
    </row>
    <row r="185" spans="17:40" s="572" customFormat="1" x14ac:dyDescent="0.3">
      <c r="Q185" s="571"/>
      <c r="R185" s="571"/>
      <c r="S185" s="571"/>
      <c r="T185" s="571"/>
      <c r="U185" s="571"/>
      <c r="V185" s="571"/>
      <c r="W185" s="571"/>
      <c r="X185" s="571"/>
      <c r="Y185" s="571"/>
      <c r="Z185" s="571"/>
      <c r="AA185" s="571"/>
      <c r="AB185" s="571"/>
      <c r="AC185" s="571"/>
      <c r="AD185" s="571"/>
      <c r="AE185" s="571"/>
      <c r="AF185" s="571"/>
      <c r="AG185" s="571"/>
      <c r="AH185" s="571"/>
      <c r="AI185" s="571"/>
      <c r="AJ185" s="571"/>
      <c r="AK185" s="571"/>
      <c r="AL185" s="571"/>
      <c r="AM185" s="571"/>
      <c r="AN185" s="571"/>
    </row>
    <row r="186" spans="17:40" s="572" customFormat="1" x14ac:dyDescent="0.3">
      <c r="Q186" s="571"/>
      <c r="R186" s="571"/>
      <c r="S186" s="571"/>
      <c r="T186" s="571"/>
      <c r="U186" s="571"/>
      <c r="V186" s="571"/>
      <c r="W186" s="571"/>
      <c r="X186" s="571"/>
      <c r="Y186" s="571"/>
      <c r="Z186" s="571"/>
      <c r="AA186" s="571"/>
      <c r="AB186" s="571"/>
      <c r="AC186" s="571"/>
      <c r="AD186" s="571"/>
      <c r="AE186" s="571"/>
      <c r="AF186" s="571"/>
      <c r="AG186" s="571"/>
      <c r="AH186" s="571"/>
      <c r="AI186" s="571"/>
      <c r="AJ186" s="571"/>
      <c r="AK186" s="571"/>
      <c r="AL186" s="571"/>
      <c r="AM186" s="571"/>
      <c r="AN186" s="571"/>
    </row>
    <row r="187" spans="17:40" s="572" customFormat="1" x14ac:dyDescent="0.3">
      <c r="Q187" s="571"/>
      <c r="R187" s="571"/>
      <c r="S187" s="571"/>
      <c r="T187" s="571"/>
      <c r="U187" s="571"/>
      <c r="V187" s="571"/>
      <c r="W187" s="571"/>
      <c r="X187" s="571"/>
      <c r="Y187" s="571"/>
      <c r="Z187" s="571"/>
      <c r="AA187" s="571"/>
      <c r="AB187" s="571"/>
      <c r="AC187" s="571"/>
      <c r="AD187" s="571"/>
      <c r="AE187" s="571"/>
      <c r="AF187" s="571"/>
      <c r="AG187" s="571"/>
      <c r="AH187" s="571"/>
      <c r="AI187" s="571"/>
      <c r="AJ187" s="571"/>
      <c r="AK187" s="571"/>
      <c r="AL187" s="571"/>
      <c r="AM187" s="571"/>
      <c r="AN187" s="571"/>
    </row>
    <row r="188" spans="17:40" s="572" customFormat="1" x14ac:dyDescent="0.3">
      <c r="Q188" s="571"/>
      <c r="R188" s="571"/>
      <c r="S188" s="571"/>
      <c r="T188" s="571"/>
      <c r="U188" s="571"/>
      <c r="V188" s="571"/>
      <c r="W188" s="571"/>
      <c r="X188" s="571"/>
      <c r="Y188" s="571"/>
      <c r="Z188" s="571"/>
      <c r="AA188" s="571"/>
      <c r="AB188" s="571"/>
      <c r="AC188" s="571"/>
      <c r="AD188" s="571"/>
      <c r="AE188" s="571"/>
      <c r="AF188" s="571"/>
      <c r="AG188" s="571"/>
      <c r="AH188" s="571"/>
      <c r="AI188" s="571"/>
      <c r="AJ188" s="571"/>
      <c r="AK188" s="571"/>
      <c r="AL188" s="571"/>
      <c r="AM188" s="571"/>
      <c r="AN188" s="571"/>
    </row>
    <row r="189" spans="17:40" s="572" customFormat="1" x14ac:dyDescent="0.3">
      <c r="Q189" s="571"/>
      <c r="R189" s="571"/>
      <c r="S189" s="571"/>
      <c r="T189" s="571"/>
      <c r="U189" s="571"/>
      <c r="V189" s="571"/>
      <c r="W189" s="571"/>
      <c r="X189" s="571"/>
      <c r="Y189" s="571"/>
      <c r="Z189" s="571"/>
      <c r="AA189" s="571"/>
      <c r="AB189" s="571"/>
      <c r="AC189" s="571"/>
      <c r="AD189" s="571"/>
      <c r="AE189" s="571"/>
      <c r="AF189" s="571"/>
      <c r="AG189" s="571"/>
      <c r="AH189" s="571"/>
      <c r="AI189" s="571"/>
      <c r="AJ189" s="571"/>
      <c r="AK189" s="571"/>
      <c r="AL189" s="571"/>
      <c r="AM189" s="571"/>
      <c r="AN189" s="571"/>
    </row>
    <row r="190" spans="17:40" s="572" customFormat="1" x14ac:dyDescent="0.3">
      <c r="Q190" s="571"/>
      <c r="R190" s="571"/>
      <c r="S190" s="571"/>
      <c r="T190" s="571"/>
      <c r="U190" s="571"/>
      <c r="V190" s="571"/>
      <c r="W190" s="571"/>
      <c r="X190" s="571"/>
      <c r="Y190" s="571"/>
      <c r="Z190" s="571"/>
      <c r="AA190" s="571"/>
      <c r="AB190" s="571"/>
      <c r="AC190" s="571"/>
      <c r="AD190" s="571"/>
      <c r="AE190" s="571"/>
      <c r="AF190" s="571"/>
      <c r="AG190" s="571"/>
      <c r="AH190" s="571"/>
      <c r="AI190" s="571"/>
      <c r="AJ190" s="571"/>
      <c r="AK190" s="571"/>
      <c r="AL190" s="571"/>
      <c r="AM190" s="571"/>
      <c r="AN190" s="571"/>
    </row>
    <row r="191" spans="17:40" s="572" customFormat="1" x14ac:dyDescent="0.3">
      <c r="Q191" s="571"/>
      <c r="R191" s="571"/>
      <c r="S191" s="571"/>
      <c r="T191" s="571"/>
      <c r="U191" s="571"/>
      <c r="V191" s="571"/>
      <c r="W191" s="571"/>
      <c r="X191" s="571"/>
      <c r="Y191" s="571"/>
      <c r="Z191" s="571"/>
      <c r="AA191" s="571"/>
      <c r="AB191" s="571"/>
      <c r="AC191" s="571"/>
      <c r="AD191" s="571"/>
      <c r="AE191" s="571"/>
      <c r="AF191" s="571"/>
      <c r="AG191" s="571"/>
      <c r="AH191" s="571"/>
      <c r="AI191" s="571"/>
      <c r="AJ191" s="571"/>
      <c r="AK191" s="571"/>
      <c r="AL191" s="571"/>
      <c r="AM191" s="571"/>
      <c r="AN191" s="571"/>
    </row>
    <row r="192" spans="17:40" s="572" customFormat="1" x14ac:dyDescent="0.3">
      <c r="Q192" s="571"/>
      <c r="R192" s="571"/>
      <c r="S192" s="571"/>
      <c r="T192" s="571"/>
      <c r="U192" s="571"/>
      <c r="V192" s="571"/>
      <c r="W192" s="571"/>
      <c r="X192" s="571"/>
      <c r="Y192" s="571"/>
      <c r="Z192" s="571"/>
      <c r="AA192" s="571"/>
      <c r="AB192" s="571"/>
      <c r="AC192" s="571"/>
      <c r="AD192" s="571"/>
      <c r="AE192" s="571"/>
      <c r="AF192" s="571"/>
      <c r="AG192" s="571"/>
      <c r="AH192" s="571"/>
      <c r="AI192" s="571"/>
      <c r="AJ192" s="571"/>
      <c r="AK192" s="571"/>
      <c r="AL192" s="571"/>
      <c r="AM192" s="571"/>
      <c r="AN192" s="571"/>
    </row>
    <row r="193" spans="17:40" s="572" customFormat="1" x14ac:dyDescent="0.3">
      <c r="Q193" s="571"/>
      <c r="R193" s="571"/>
      <c r="S193" s="571"/>
      <c r="T193" s="571"/>
      <c r="U193" s="571"/>
      <c r="V193" s="571"/>
      <c r="W193" s="571"/>
      <c r="X193" s="571"/>
      <c r="Y193" s="571"/>
      <c r="Z193" s="571"/>
      <c r="AA193" s="571"/>
      <c r="AB193" s="571"/>
      <c r="AC193" s="571"/>
      <c r="AD193" s="571"/>
      <c r="AE193" s="571"/>
      <c r="AF193" s="571"/>
      <c r="AG193" s="571"/>
      <c r="AH193" s="571"/>
      <c r="AI193" s="571"/>
      <c r="AJ193" s="571"/>
      <c r="AK193" s="571"/>
      <c r="AL193" s="571"/>
      <c r="AM193" s="571"/>
      <c r="AN193" s="571"/>
    </row>
    <row r="194" spans="17:40" s="572" customFormat="1" x14ac:dyDescent="0.3">
      <c r="Q194" s="571"/>
      <c r="R194" s="571"/>
      <c r="S194" s="571"/>
      <c r="T194" s="571"/>
      <c r="U194" s="571"/>
      <c r="V194" s="571"/>
      <c r="W194" s="571"/>
      <c r="X194" s="571"/>
      <c r="Y194" s="571"/>
      <c r="Z194" s="571"/>
      <c r="AA194" s="571"/>
      <c r="AB194" s="571"/>
      <c r="AC194" s="571"/>
      <c r="AD194" s="571"/>
      <c r="AE194" s="571"/>
      <c r="AF194" s="571"/>
      <c r="AG194" s="571"/>
      <c r="AH194" s="571"/>
      <c r="AI194" s="571"/>
      <c r="AJ194" s="571"/>
      <c r="AK194" s="571"/>
      <c r="AL194" s="571"/>
      <c r="AM194" s="571"/>
      <c r="AN194" s="571"/>
    </row>
    <row r="195" spans="17:40" s="572" customFormat="1" x14ac:dyDescent="0.3">
      <c r="Q195" s="571"/>
      <c r="R195" s="571"/>
      <c r="S195" s="571"/>
      <c r="T195" s="571"/>
      <c r="U195" s="571"/>
      <c r="V195" s="571"/>
      <c r="W195" s="571"/>
      <c r="X195" s="571"/>
      <c r="Y195" s="571"/>
      <c r="Z195" s="571"/>
      <c r="AA195" s="571"/>
      <c r="AB195" s="571"/>
      <c r="AC195" s="571"/>
      <c r="AD195" s="571"/>
      <c r="AE195" s="571"/>
      <c r="AF195" s="571"/>
      <c r="AG195" s="571"/>
      <c r="AH195" s="571"/>
      <c r="AI195" s="571"/>
      <c r="AJ195" s="571"/>
      <c r="AK195" s="571"/>
      <c r="AL195" s="571"/>
      <c r="AM195" s="571"/>
      <c r="AN195" s="571"/>
    </row>
    <row r="196" spans="17:40" s="572" customFormat="1" x14ac:dyDescent="0.3">
      <c r="Q196" s="571"/>
      <c r="R196" s="571"/>
      <c r="S196" s="571"/>
      <c r="T196" s="571"/>
      <c r="U196" s="571"/>
      <c r="V196" s="571"/>
      <c r="W196" s="571"/>
      <c r="X196" s="571"/>
      <c r="Y196" s="571"/>
      <c r="Z196" s="571"/>
      <c r="AA196" s="571"/>
      <c r="AB196" s="571"/>
      <c r="AC196" s="571"/>
      <c r="AD196" s="571"/>
      <c r="AE196" s="571"/>
      <c r="AF196" s="571"/>
      <c r="AG196" s="571"/>
      <c r="AH196" s="571"/>
      <c r="AI196" s="571"/>
      <c r="AJ196" s="571"/>
      <c r="AK196" s="571"/>
      <c r="AL196" s="571"/>
      <c r="AM196" s="571"/>
      <c r="AN196" s="571"/>
    </row>
    <row r="197" spans="17:40" s="572" customFormat="1" x14ac:dyDescent="0.3">
      <c r="Q197" s="571"/>
      <c r="R197" s="571"/>
      <c r="S197" s="571"/>
      <c r="T197" s="571"/>
      <c r="U197" s="571"/>
      <c r="V197" s="571"/>
      <c r="W197" s="571"/>
      <c r="X197" s="571"/>
      <c r="Y197" s="571"/>
      <c r="Z197" s="571"/>
      <c r="AA197" s="571"/>
      <c r="AB197" s="571"/>
      <c r="AC197" s="571"/>
      <c r="AD197" s="571"/>
      <c r="AE197" s="571"/>
      <c r="AF197" s="571"/>
      <c r="AG197" s="571"/>
      <c r="AH197" s="571"/>
      <c r="AI197" s="571"/>
      <c r="AJ197" s="571"/>
      <c r="AK197" s="571"/>
      <c r="AL197" s="571"/>
      <c r="AM197" s="571"/>
      <c r="AN197" s="571"/>
    </row>
    <row r="198" spans="17:40" s="572" customFormat="1" x14ac:dyDescent="0.3">
      <c r="Q198" s="571"/>
      <c r="R198" s="571"/>
      <c r="S198" s="571"/>
      <c r="T198" s="571"/>
      <c r="U198" s="571"/>
      <c r="V198" s="571"/>
      <c r="W198" s="571"/>
      <c r="X198" s="571"/>
      <c r="Y198" s="571"/>
      <c r="Z198" s="571"/>
      <c r="AA198" s="571"/>
      <c r="AB198" s="571"/>
      <c r="AC198" s="571"/>
      <c r="AD198" s="571"/>
      <c r="AE198" s="571"/>
      <c r="AF198" s="571"/>
      <c r="AG198" s="571"/>
      <c r="AH198" s="571"/>
      <c r="AI198" s="571"/>
      <c r="AJ198" s="571"/>
      <c r="AK198" s="571"/>
      <c r="AL198" s="571"/>
      <c r="AM198" s="571"/>
      <c r="AN198" s="571"/>
    </row>
    <row r="199" spans="17:40" s="572" customFormat="1" x14ac:dyDescent="0.3">
      <c r="Q199" s="571"/>
      <c r="R199" s="571"/>
      <c r="S199" s="571"/>
      <c r="T199" s="571"/>
      <c r="U199" s="571"/>
      <c r="V199" s="571"/>
      <c r="W199" s="571"/>
      <c r="X199" s="571"/>
      <c r="Y199" s="571"/>
      <c r="Z199" s="571"/>
      <c r="AA199" s="571"/>
      <c r="AB199" s="571"/>
      <c r="AC199" s="571"/>
      <c r="AD199" s="571"/>
      <c r="AE199" s="571"/>
      <c r="AF199" s="571"/>
      <c r="AG199" s="571"/>
      <c r="AH199" s="571"/>
      <c r="AI199" s="571"/>
      <c r="AJ199" s="571"/>
      <c r="AK199" s="571"/>
      <c r="AL199" s="571"/>
      <c r="AM199" s="571"/>
      <c r="AN199" s="571"/>
    </row>
    <row r="200" spans="17:40" s="572" customFormat="1" x14ac:dyDescent="0.3">
      <c r="Q200" s="571"/>
      <c r="R200" s="571"/>
      <c r="S200" s="571"/>
      <c r="T200" s="571"/>
      <c r="U200" s="571"/>
      <c r="V200" s="571"/>
      <c r="W200" s="571"/>
      <c r="X200" s="571"/>
      <c r="Y200" s="571"/>
      <c r="Z200" s="571"/>
      <c r="AA200" s="571"/>
      <c r="AB200" s="571"/>
      <c r="AC200" s="571"/>
      <c r="AD200" s="571"/>
      <c r="AE200" s="571"/>
      <c r="AF200" s="571"/>
      <c r="AG200" s="571"/>
      <c r="AH200" s="571"/>
      <c r="AI200" s="571"/>
      <c r="AJ200" s="571"/>
      <c r="AK200" s="571"/>
      <c r="AL200" s="571"/>
      <c r="AM200" s="571"/>
      <c r="AN200" s="571"/>
    </row>
    <row r="201" spans="17:40" s="572" customFormat="1" x14ac:dyDescent="0.3">
      <c r="Q201" s="571"/>
      <c r="R201" s="571"/>
      <c r="S201" s="571"/>
      <c r="T201" s="571"/>
      <c r="U201" s="571"/>
      <c r="V201" s="571"/>
      <c r="W201" s="571"/>
      <c r="X201" s="571"/>
      <c r="Y201" s="571"/>
      <c r="Z201" s="571"/>
      <c r="AA201" s="571"/>
      <c r="AB201" s="571"/>
      <c r="AC201" s="571"/>
      <c r="AD201" s="571"/>
      <c r="AE201" s="571"/>
      <c r="AF201" s="571"/>
      <c r="AG201" s="571"/>
      <c r="AH201" s="571"/>
      <c r="AI201" s="571"/>
      <c r="AJ201" s="571"/>
      <c r="AK201" s="571"/>
      <c r="AL201" s="571"/>
      <c r="AM201" s="571"/>
      <c r="AN201" s="571"/>
    </row>
    <row r="202" spans="17:40" s="572" customFormat="1" x14ac:dyDescent="0.3">
      <c r="Q202" s="571"/>
      <c r="R202" s="571"/>
      <c r="S202" s="571"/>
      <c r="T202" s="571"/>
      <c r="U202" s="571"/>
      <c r="V202" s="571"/>
      <c r="W202" s="571"/>
      <c r="X202" s="571"/>
      <c r="Y202" s="571"/>
      <c r="Z202" s="571"/>
      <c r="AA202" s="571"/>
      <c r="AB202" s="571"/>
      <c r="AC202" s="571"/>
      <c r="AD202" s="571"/>
      <c r="AE202" s="571"/>
      <c r="AF202" s="571"/>
      <c r="AG202" s="571"/>
      <c r="AH202" s="571"/>
      <c r="AI202" s="571"/>
      <c r="AJ202" s="571"/>
      <c r="AK202" s="571"/>
      <c r="AL202" s="571"/>
      <c r="AM202" s="571"/>
      <c r="AN202" s="571"/>
    </row>
    <row r="203" spans="17:40" s="572" customFormat="1" x14ac:dyDescent="0.3">
      <c r="Q203" s="571"/>
      <c r="R203" s="571"/>
      <c r="S203" s="571"/>
      <c r="T203" s="571"/>
      <c r="U203" s="571"/>
      <c r="V203" s="571"/>
      <c r="W203" s="571"/>
      <c r="X203" s="571"/>
      <c r="Y203" s="571"/>
      <c r="Z203" s="571"/>
      <c r="AA203" s="571"/>
      <c r="AB203" s="571"/>
      <c r="AC203" s="571"/>
      <c r="AD203" s="571"/>
      <c r="AE203" s="571"/>
      <c r="AF203" s="571"/>
      <c r="AG203" s="571"/>
      <c r="AH203" s="571"/>
      <c r="AI203" s="571"/>
      <c r="AJ203" s="571"/>
      <c r="AK203" s="571"/>
      <c r="AL203" s="571"/>
      <c r="AM203" s="571"/>
      <c r="AN203" s="571"/>
    </row>
    <row r="204" spans="17:40" s="572" customFormat="1" x14ac:dyDescent="0.3">
      <c r="Q204" s="571"/>
      <c r="R204" s="571"/>
      <c r="S204" s="571"/>
      <c r="T204" s="571"/>
      <c r="U204" s="571"/>
      <c r="V204" s="571"/>
      <c r="W204" s="571"/>
      <c r="X204" s="571"/>
      <c r="Y204" s="571"/>
      <c r="Z204" s="571"/>
      <c r="AA204" s="571"/>
      <c r="AB204" s="571"/>
      <c r="AC204" s="571"/>
      <c r="AD204" s="571"/>
      <c r="AE204" s="571"/>
      <c r="AF204" s="571"/>
      <c r="AG204" s="571"/>
      <c r="AH204" s="571"/>
      <c r="AI204" s="571"/>
      <c r="AJ204" s="571"/>
      <c r="AK204" s="571"/>
      <c r="AL204" s="571"/>
      <c r="AM204" s="571"/>
      <c r="AN204" s="571"/>
    </row>
    <row r="205" spans="17:40" s="572" customFormat="1" x14ac:dyDescent="0.3">
      <c r="Q205" s="571"/>
      <c r="R205" s="571"/>
      <c r="S205" s="571"/>
      <c r="T205" s="571"/>
      <c r="U205" s="571"/>
      <c r="V205" s="571"/>
      <c r="W205" s="571"/>
      <c r="X205" s="571"/>
      <c r="Y205" s="571"/>
      <c r="Z205" s="571"/>
      <c r="AA205" s="571"/>
      <c r="AB205" s="571"/>
      <c r="AC205" s="571"/>
      <c r="AD205" s="571"/>
      <c r="AE205" s="571"/>
      <c r="AF205" s="571"/>
      <c r="AG205" s="571"/>
      <c r="AH205" s="571"/>
      <c r="AI205" s="571"/>
      <c r="AJ205" s="571"/>
      <c r="AK205" s="571"/>
      <c r="AL205" s="571"/>
      <c r="AM205" s="571"/>
      <c r="AN205" s="571"/>
    </row>
    <row r="206" spans="17:40" s="572" customFormat="1" x14ac:dyDescent="0.3">
      <c r="Q206" s="571"/>
      <c r="R206" s="571"/>
      <c r="S206" s="571"/>
      <c r="T206" s="571"/>
      <c r="U206" s="571"/>
      <c r="V206" s="571"/>
      <c r="W206" s="571"/>
      <c r="X206" s="571"/>
      <c r="Y206" s="571"/>
      <c r="Z206" s="571"/>
      <c r="AA206" s="571"/>
      <c r="AB206" s="571"/>
      <c r="AC206" s="571"/>
      <c r="AD206" s="571"/>
      <c r="AE206" s="571"/>
      <c r="AF206" s="571"/>
      <c r="AG206" s="571"/>
      <c r="AH206" s="571"/>
      <c r="AI206" s="571"/>
      <c r="AJ206" s="571"/>
      <c r="AK206" s="571"/>
      <c r="AL206" s="571"/>
      <c r="AM206" s="571"/>
      <c r="AN206" s="571"/>
    </row>
    <row r="207" spans="17:40" s="572" customFormat="1" x14ac:dyDescent="0.3">
      <c r="Q207" s="571"/>
      <c r="R207" s="571"/>
      <c r="S207" s="571"/>
      <c r="T207" s="571"/>
      <c r="U207" s="571"/>
      <c r="V207" s="571"/>
      <c r="W207" s="571"/>
      <c r="X207" s="571"/>
      <c r="Y207" s="571"/>
      <c r="Z207" s="571"/>
      <c r="AA207" s="571"/>
      <c r="AB207" s="571"/>
      <c r="AC207" s="571"/>
      <c r="AD207" s="571"/>
      <c r="AE207" s="571"/>
      <c r="AF207" s="571"/>
      <c r="AG207" s="571"/>
      <c r="AH207" s="571"/>
      <c r="AI207" s="571"/>
      <c r="AJ207" s="571"/>
      <c r="AK207" s="571"/>
      <c r="AL207" s="571"/>
      <c r="AM207" s="571"/>
      <c r="AN207" s="571"/>
    </row>
    <row r="208" spans="17:40" s="572" customFormat="1" x14ac:dyDescent="0.3">
      <c r="Q208" s="571"/>
      <c r="R208" s="571"/>
      <c r="S208" s="571"/>
      <c r="T208" s="571"/>
      <c r="U208" s="571"/>
      <c r="V208" s="571"/>
      <c r="W208" s="571"/>
      <c r="X208" s="571"/>
      <c r="Y208" s="571"/>
      <c r="Z208" s="571"/>
      <c r="AA208" s="571"/>
      <c r="AB208" s="571"/>
      <c r="AC208" s="571"/>
      <c r="AD208" s="571"/>
      <c r="AE208" s="571"/>
      <c r="AF208" s="571"/>
      <c r="AG208" s="571"/>
      <c r="AH208" s="571"/>
      <c r="AI208" s="571"/>
      <c r="AJ208" s="571"/>
      <c r="AK208" s="571"/>
      <c r="AL208" s="571"/>
      <c r="AM208" s="571"/>
      <c r="AN208" s="571"/>
    </row>
    <row r="209" spans="17:40" s="572" customFormat="1" x14ac:dyDescent="0.3">
      <c r="Q209" s="571"/>
      <c r="R209" s="571"/>
      <c r="S209" s="571"/>
      <c r="T209" s="571"/>
      <c r="U209" s="571"/>
      <c r="V209" s="571"/>
      <c r="W209" s="571"/>
      <c r="X209" s="571"/>
      <c r="Y209" s="571"/>
      <c r="Z209" s="571"/>
      <c r="AA209" s="571"/>
      <c r="AB209" s="571"/>
      <c r="AC209" s="571"/>
      <c r="AD209" s="571"/>
      <c r="AE209" s="571"/>
      <c r="AF209" s="571"/>
      <c r="AG209" s="571"/>
      <c r="AH209" s="571"/>
      <c r="AI209" s="571"/>
      <c r="AJ209" s="571"/>
      <c r="AK209" s="571"/>
      <c r="AL209" s="571"/>
      <c r="AM209" s="571"/>
      <c r="AN209" s="571"/>
    </row>
    <row r="210" spans="17:40" s="572" customFormat="1" x14ac:dyDescent="0.3">
      <c r="Q210" s="571"/>
      <c r="R210" s="571"/>
      <c r="S210" s="571"/>
      <c r="T210" s="571"/>
      <c r="U210" s="571"/>
      <c r="V210" s="571"/>
      <c r="W210" s="571"/>
      <c r="X210" s="571"/>
      <c r="Y210" s="571"/>
      <c r="Z210" s="571"/>
      <c r="AA210" s="571"/>
      <c r="AB210" s="571"/>
      <c r="AC210" s="571"/>
      <c r="AD210" s="571"/>
      <c r="AE210" s="571"/>
      <c r="AF210" s="571"/>
      <c r="AG210" s="571"/>
      <c r="AH210" s="571"/>
      <c r="AI210" s="571"/>
      <c r="AJ210" s="571"/>
      <c r="AK210" s="571"/>
      <c r="AL210" s="571"/>
      <c r="AM210" s="571"/>
      <c r="AN210" s="571"/>
    </row>
    <row r="211" spans="17:40" s="572" customFormat="1" x14ac:dyDescent="0.3">
      <c r="Q211" s="571"/>
      <c r="R211" s="571"/>
      <c r="S211" s="571"/>
      <c r="T211" s="571"/>
      <c r="U211" s="571"/>
      <c r="V211" s="571"/>
      <c r="W211" s="571"/>
      <c r="X211" s="571"/>
      <c r="Y211" s="571"/>
      <c r="Z211" s="571"/>
      <c r="AA211" s="571"/>
      <c r="AB211" s="571"/>
      <c r="AC211" s="571"/>
      <c r="AD211" s="571"/>
      <c r="AE211" s="571"/>
      <c r="AF211" s="571"/>
      <c r="AG211" s="571"/>
      <c r="AH211" s="571"/>
      <c r="AI211" s="571"/>
      <c r="AJ211" s="571"/>
      <c r="AK211" s="571"/>
      <c r="AL211" s="571"/>
      <c r="AM211" s="571"/>
      <c r="AN211" s="571"/>
    </row>
    <row r="212" spans="17:40" s="572" customFormat="1" x14ac:dyDescent="0.3">
      <c r="Q212" s="571"/>
      <c r="R212" s="571"/>
      <c r="S212" s="571"/>
      <c r="T212" s="571"/>
      <c r="U212" s="571"/>
      <c r="V212" s="571"/>
      <c r="W212" s="571"/>
      <c r="X212" s="571"/>
      <c r="Y212" s="571"/>
      <c r="Z212" s="571"/>
      <c r="AA212" s="571"/>
      <c r="AB212" s="571"/>
      <c r="AC212" s="571"/>
      <c r="AD212" s="571"/>
      <c r="AE212" s="571"/>
      <c r="AF212" s="571"/>
      <c r="AG212" s="571"/>
      <c r="AH212" s="571"/>
      <c r="AI212" s="571"/>
      <c r="AJ212" s="571"/>
      <c r="AK212" s="571"/>
      <c r="AL212" s="571"/>
      <c r="AM212" s="571"/>
      <c r="AN212" s="571"/>
    </row>
    <row r="213" spans="17:40" s="572" customFormat="1" x14ac:dyDescent="0.3">
      <c r="Q213" s="571"/>
      <c r="R213" s="571"/>
      <c r="S213" s="571"/>
      <c r="T213" s="571"/>
      <c r="U213" s="571"/>
      <c r="V213" s="571"/>
      <c r="W213" s="571"/>
      <c r="X213" s="571"/>
      <c r="Y213" s="571"/>
      <c r="Z213" s="571"/>
      <c r="AA213" s="571"/>
      <c r="AB213" s="571"/>
      <c r="AC213" s="571"/>
      <c r="AD213" s="571"/>
      <c r="AE213" s="571"/>
      <c r="AF213" s="571"/>
      <c r="AG213" s="571"/>
      <c r="AH213" s="571"/>
      <c r="AI213" s="571"/>
      <c r="AJ213" s="571"/>
      <c r="AK213" s="571"/>
      <c r="AL213" s="571"/>
      <c r="AM213" s="571"/>
      <c r="AN213" s="571"/>
    </row>
    <row r="214" spans="17:40" s="572" customFormat="1" x14ac:dyDescent="0.3">
      <c r="Q214" s="571"/>
      <c r="R214" s="571"/>
      <c r="S214" s="571"/>
      <c r="T214" s="571"/>
      <c r="U214" s="571"/>
      <c r="V214" s="571"/>
      <c r="W214" s="571"/>
      <c r="X214" s="571"/>
      <c r="Y214" s="571"/>
      <c r="Z214" s="571"/>
      <c r="AA214" s="571"/>
      <c r="AB214" s="571"/>
      <c r="AC214" s="571"/>
      <c r="AD214" s="571"/>
      <c r="AE214" s="571"/>
      <c r="AF214" s="571"/>
      <c r="AG214" s="571"/>
      <c r="AH214" s="571"/>
      <c r="AI214" s="571"/>
      <c r="AJ214" s="571"/>
      <c r="AK214" s="571"/>
      <c r="AL214" s="571"/>
      <c r="AM214" s="571"/>
      <c r="AN214" s="571"/>
    </row>
    <row r="215" spans="17:40" s="572" customFormat="1" x14ac:dyDescent="0.3">
      <c r="Q215" s="571"/>
      <c r="R215" s="571"/>
      <c r="S215" s="571"/>
      <c r="T215" s="571"/>
      <c r="U215" s="571"/>
      <c r="V215" s="571"/>
      <c r="W215" s="571"/>
      <c r="X215" s="571"/>
      <c r="Y215" s="571"/>
      <c r="Z215" s="571"/>
      <c r="AA215" s="571"/>
      <c r="AB215" s="571"/>
      <c r="AC215" s="571"/>
      <c r="AD215" s="571"/>
      <c r="AE215" s="571"/>
      <c r="AF215" s="571"/>
      <c r="AG215" s="571"/>
      <c r="AH215" s="571"/>
      <c r="AI215" s="571"/>
      <c r="AJ215" s="571"/>
      <c r="AK215" s="571"/>
      <c r="AL215" s="571"/>
      <c r="AM215" s="571"/>
      <c r="AN215" s="571"/>
    </row>
    <row r="216" spans="17:40" s="572" customFormat="1" x14ac:dyDescent="0.3">
      <c r="Q216" s="571"/>
      <c r="R216" s="571"/>
      <c r="S216" s="571"/>
      <c r="T216" s="571"/>
      <c r="U216" s="571"/>
      <c r="V216" s="571"/>
      <c r="W216" s="571"/>
      <c r="X216" s="571"/>
      <c r="Y216" s="571"/>
      <c r="Z216" s="571"/>
      <c r="AA216" s="571"/>
      <c r="AB216" s="571"/>
      <c r="AC216" s="571"/>
      <c r="AD216" s="571"/>
      <c r="AE216" s="571"/>
      <c r="AF216" s="571"/>
      <c r="AG216" s="571"/>
      <c r="AH216" s="571"/>
      <c r="AI216" s="571"/>
      <c r="AJ216" s="571"/>
      <c r="AK216" s="571"/>
      <c r="AL216" s="571"/>
      <c r="AM216" s="571"/>
      <c r="AN216" s="571"/>
    </row>
    <row r="217" spans="17:40" s="572" customFormat="1" x14ac:dyDescent="0.3">
      <c r="Q217" s="571"/>
      <c r="R217" s="571"/>
      <c r="S217" s="571"/>
      <c r="T217" s="571"/>
      <c r="U217" s="571"/>
      <c r="V217" s="571"/>
      <c r="W217" s="571"/>
      <c r="X217" s="571"/>
      <c r="Y217" s="571"/>
      <c r="Z217" s="571"/>
      <c r="AA217" s="571"/>
      <c r="AB217" s="571"/>
      <c r="AC217" s="571"/>
      <c r="AD217" s="571"/>
      <c r="AE217" s="571"/>
      <c r="AF217" s="571"/>
      <c r="AG217" s="571"/>
      <c r="AH217" s="571"/>
      <c r="AI217" s="571"/>
      <c r="AJ217" s="571"/>
      <c r="AK217" s="571"/>
      <c r="AL217" s="571"/>
      <c r="AM217" s="571"/>
      <c r="AN217" s="571"/>
    </row>
    <row r="218" spans="17:40" s="572" customFormat="1" x14ac:dyDescent="0.3">
      <c r="Q218" s="571"/>
      <c r="R218" s="571"/>
      <c r="S218" s="571"/>
      <c r="T218" s="571"/>
      <c r="U218" s="571"/>
      <c r="V218" s="571"/>
      <c r="W218" s="571"/>
      <c r="X218" s="571"/>
      <c r="Y218" s="571"/>
      <c r="Z218" s="571"/>
      <c r="AA218" s="571"/>
      <c r="AB218" s="571"/>
      <c r="AC218" s="571"/>
      <c r="AD218" s="571"/>
      <c r="AE218" s="571"/>
      <c r="AF218" s="571"/>
      <c r="AG218" s="571"/>
      <c r="AH218" s="571"/>
      <c r="AI218" s="571"/>
      <c r="AJ218" s="571"/>
      <c r="AK218" s="571"/>
      <c r="AL218" s="571"/>
      <c r="AM218" s="571"/>
      <c r="AN218" s="571"/>
    </row>
    <row r="219" spans="17:40" s="572" customFormat="1" x14ac:dyDescent="0.3">
      <c r="Q219" s="571"/>
      <c r="R219" s="571"/>
      <c r="S219" s="571"/>
      <c r="T219" s="571"/>
      <c r="U219" s="571"/>
      <c r="V219" s="571"/>
      <c r="W219" s="571"/>
      <c r="X219" s="571"/>
      <c r="Y219" s="571"/>
      <c r="Z219" s="571"/>
      <c r="AA219" s="571"/>
      <c r="AB219" s="571"/>
      <c r="AC219" s="571"/>
      <c r="AD219" s="571"/>
      <c r="AE219" s="571"/>
      <c r="AF219" s="571"/>
      <c r="AG219" s="571"/>
      <c r="AH219" s="571"/>
      <c r="AI219" s="571"/>
      <c r="AJ219" s="571"/>
      <c r="AK219" s="571"/>
      <c r="AL219" s="571"/>
      <c r="AM219" s="571"/>
      <c r="AN219" s="571"/>
    </row>
    <row r="220" spans="17:40" s="572" customFormat="1" x14ac:dyDescent="0.3">
      <c r="Q220" s="571"/>
      <c r="R220" s="571"/>
      <c r="S220" s="571"/>
      <c r="T220" s="571"/>
      <c r="U220" s="571"/>
      <c r="V220" s="571"/>
      <c r="W220" s="571"/>
      <c r="X220" s="571"/>
      <c r="Y220" s="571"/>
      <c r="Z220" s="571"/>
      <c r="AA220" s="571"/>
      <c r="AB220" s="571"/>
      <c r="AC220" s="571"/>
      <c r="AD220" s="571"/>
      <c r="AE220" s="571"/>
      <c r="AF220" s="571"/>
      <c r="AG220" s="571"/>
      <c r="AH220" s="571"/>
      <c r="AI220" s="571"/>
      <c r="AJ220" s="571"/>
      <c r="AK220" s="571"/>
      <c r="AL220" s="571"/>
      <c r="AM220" s="571"/>
      <c r="AN220" s="571"/>
    </row>
    <row r="221" spans="17:40" s="572" customFormat="1" x14ac:dyDescent="0.3">
      <c r="Q221" s="571"/>
      <c r="R221" s="571"/>
      <c r="S221" s="571"/>
      <c r="T221" s="571"/>
      <c r="U221" s="571"/>
      <c r="V221" s="571"/>
      <c r="W221" s="571"/>
      <c r="X221" s="571"/>
      <c r="Y221" s="571"/>
      <c r="Z221" s="571"/>
      <c r="AA221" s="571"/>
      <c r="AB221" s="571"/>
      <c r="AC221" s="571"/>
      <c r="AD221" s="571"/>
      <c r="AE221" s="571"/>
      <c r="AF221" s="571"/>
      <c r="AG221" s="571"/>
      <c r="AH221" s="571"/>
      <c r="AI221" s="571"/>
      <c r="AJ221" s="571"/>
      <c r="AK221" s="571"/>
      <c r="AL221" s="571"/>
      <c r="AM221" s="571"/>
      <c r="AN221" s="571"/>
    </row>
    <row r="222" spans="17:40" s="572" customFormat="1" x14ac:dyDescent="0.3">
      <c r="Q222" s="571"/>
      <c r="R222" s="571"/>
      <c r="S222" s="571"/>
      <c r="T222" s="571"/>
      <c r="U222" s="571"/>
      <c r="V222" s="571"/>
      <c r="W222" s="571"/>
      <c r="X222" s="571"/>
      <c r="Y222" s="571"/>
      <c r="Z222" s="571"/>
      <c r="AA222" s="571"/>
      <c r="AB222" s="571"/>
      <c r="AC222" s="571"/>
      <c r="AD222" s="571"/>
      <c r="AE222" s="571"/>
      <c r="AF222" s="571"/>
      <c r="AG222" s="571"/>
      <c r="AH222" s="571"/>
      <c r="AI222" s="571"/>
      <c r="AJ222" s="571"/>
      <c r="AK222" s="571"/>
      <c r="AL222" s="571"/>
      <c r="AM222" s="571"/>
      <c r="AN222" s="571"/>
    </row>
    <row r="223" spans="17:40" s="572" customFormat="1" x14ac:dyDescent="0.3">
      <c r="Q223" s="571"/>
      <c r="R223" s="571"/>
      <c r="S223" s="571"/>
      <c r="T223" s="571"/>
      <c r="U223" s="571"/>
      <c r="V223" s="571"/>
      <c r="W223" s="571"/>
      <c r="X223" s="571"/>
      <c r="Y223" s="571"/>
      <c r="Z223" s="571"/>
      <c r="AA223" s="571"/>
      <c r="AB223" s="571"/>
      <c r="AC223" s="571"/>
      <c r="AD223" s="571"/>
      <c r="AE223" s="571"/>
      <c r="AF223" s="571"/>
      <c r="AG223" s="571"/>
      <c r="AH223" s="571"/>
      <c r="AI223" s="571"/>
      <c r="AJ223" s="571"/>
      <c r="AK223" s="571"/>
      <c r="AL223" s="571"/>
      <c r="AM223" s="571"/>
      <c r="AN223" s="571"/>
    </row>
    <row r="224" spans="17:40" s="572" customFormat="1" x14ac:dyDescent="0.3">
      <c r="Q224" s="571"/>
      <c r="R224" s="571"/>
      <c r="S224" s="571"/>
      <c r="T224" s="571"/>
      <c r="U224" s="571"/>
      <c r="V224" s="571"/>
      <c r="W224" s="571"/>
      <c r="X224" s="571"/>
      <c r="Y224" s="571"/>
      <c r="Z224" s="571"/>
      <c r="AA224" s="571"/>
      <c r="AB224" s="571"/>
      <c r="AC224" s="571"/>
      <c r="AD224" s="571"/>
      <c r="AE224" s="571"/>
      <c r="AF224" s="571"/>
      <c r="AG224" s="571"/>
      <c r="AH224" s="571"/>
      <c r="AI224" s="571"/>
      <c r="AJ224" s="571"/>
      <c r="AK224" s="571"/>
      <c r="AL224" s="571"/>
      <c r="AM224" s="571"/>
      <c r="AN224" s="571"/>
    </row>
    <row r="225" spans="17:40" s="572" customFormat="1" x14ac:dyDescent="0.3">
      <c r="Q225" s="571"/>
      <c r="R225" s="571"/>
      <c r="S225" s="571"/>
      <c r="T225" s="571"/>
      <c r="U225" s="571"/>
      <c r="V225" s="571"/>
      <c r="W225" s="571"/>
      <c r="X225" s="571"/>
      <c r="Y225" s="571"/>
      <c r="Z225" s="571"/>
      <c r="AA225" s="571"/>
      <c r="AB225" s="571"/>
      <c r="AC225" s="571"/>
      <c r="AD225" s="571"/>
      <c r="AE225" s="571"/>
      <c r="AF225" s="571"/>
      <c r="AG225" s="571"/>
      <c r="AH225" s="571"/>
      <c r="AI225" s="571"/>
      <c r="AJ225" s="571"/>
      <c r="AK225" s="571"/>
      <c r="AL225" s="571"/>
      <c r="AM225" s="571"/>
      <c r="AN225" s="571"/>
    </row>
    <row r="226" spans="17:40" s="572" customFormat="1" x14ac:dyDescent="0.3">
      <c r="Q226" s="571"/>
      <c r="R226" s="571"/>
      <c r="S226" s="571"/>
      <c r="T226" s="571"/>
      <c r="U226" s="571"/>
      <c r="V226" s="571"/>
      <c r="W226" s="571"/>
      <c r="X226" s="571"/>
      <c r="Y226" s="571"/>
      <c r="Z226" s="571"/>
      <c r="AA226" s="571"/>
      <c r="AB226" s="571"/>
      <c r="AC226" s="571"/>
      <c r="AD226" s="571"/>
      <c r="AE226" s="571"/>
      <c r="AF226" s="571"/>
      <c r="AG226" s="571"/>
      <c r="AH226" s="571"/>
      <c r="AI226" s="571"/>
      <c r="AJ226" s="571"/>
      <c r="AK226" s="571"/>
      <c r="AL226" s="571"/>
      <c r="AM226" s="571"/>
      <c r="AN226" s="571"/>
    </row>
    <row r="227" spans="17:40" s="572" customFormat="1" x14ac:dyDescent="0.3">
      <c r="Q227" s="571"/>
      <c r="R227" s="571"/>
      <c r="S227" s="571"/>
      <c r="T227" s="571"/>
      <c r="U227" s="571"/>
      <c r="V227" s="571"/>
      <c r="W227" s="571"/>
      <c r="X227" s="571"/>
      <c r="Y227" s="571"/>
      <c r="Z227" s="571"/>
      <c r="AA227" s="571"/>
      <c r="AB227" s="571"/>
      <c r="AC227" s="571"/>
      <c r="AD227" s="571"/>
      <c r="AE227" s="571"/>
      <c r="AF227" s="571"/>
      <c r="AG227" s="571"/>
      <c r="AH227" s="571"/>
      <c r="AI227" s="571"/>
      <c r="AJ227" s="571"/>
      <c r="AK227" s="571"/>
      <c r="AL227" s="571"/>
      <c r="AM227" s="571"/>
      <c r="AN227" s="571"/>
    </row>
    <row r="228" spans="17:40" s="572" customFormat="1" x14ac:dyDescent="0.3">
      <c r="Q228" s="571"/>
      <c r="R228" s="571"/>
      <c r="S228" s="571"/>
      <c r="T228" s="571"/>
      <c r="U228" s="571"/>
      <c r="V228" s="571"/>
      <c r="W228" s="571"/>
      <c r="X228" s="571"/>
      <c r="Y228" s="571"/>
      <c r="Z228" s="571"/>
      <c r="AA228" s="571"/>
      <c r="AB228" s="571"/>
      <c r="AC228" s="571"/>
      <c r="AD228" s="571"/>
      <c r="AE228" s="571"/>
      <c r="AF228" s="571"/>
      <c r="AG228" s="571"/>
      <c r="AH228" s="571"/>
      <c r="AI228" s="571"/>
      <c r="AJ228" s="571"/>
      <c r="AK228" s="571"/>
      <c r="AL228" s="571"/>
      <c r="AM228" s="571"/>
      <c r="AN228" s="571"/>
    </row>
    <row r="229" spans="17:40" s="572" customFormat="1" x14ac:dyDescent="0.3">
      <c r="Q229" s="571"/>
      <c r="R229" s="571"/>
      <c r="S229" s="571"/>
      <c r="T229" s="571"/>
      <c r="U229" s="571"/>
      <c r="V229" s="571"/>
      <c r="W229" s="571"/>
      <c r="X229" s="571"/>
      <c r="Y229" s="571"/>
      <c r="Z229" s="571"/>
      <c r="AA229" s="571"/>
      <c r="AB229" s="571"/>
      <c r="AC229" s="571"/>
      <c r="AD229" s="571"/>
      <c r="AE229" s="571"/>
      <c r="AF229" s="571"/>
      <c r="AG229" s="571"/>
      <c r="AH229" s="571"/>
      <c r="AI229" s="571"/>
      <c r="AJ229" s="571"/>
      <c r="AK229" s="571"/>
      <c r="AL229" s="571"/>
      <c r="AM229" s="571"/>
      <c r="AN229" s="571"/>
    </row>
    <row r="230" spans="17:40" s="572" customFormat="1" x14ac:dyDescent="0.3">
      <c r="Q230" s="571"/>
      <c r="R230" s="571"/>
      <c r="S230" s="571"/>
      <c r="T230" s="571"/>
      <c r="U230" s="571"/>
      <c r="V230" s="571"/>
      <c r="W230" s="571"/>
      <c r="X230" s="571"/>
      <c r="Y230" s="571"/>
      <c r="Z230" s="571"/>
      <c r="AA230" s="571"/>
      <c r="AB230" s="571"/>
      <c r="AC230" s="571"/>
      <c r="AD230" s="571"/>
      <c r="AE230" s="571"/>
      <c r="AF230" s="571"/>
      <c r="AG230" s="571"/>
      <c r="AH230" s="571"/>
      <c r="AI230" s="571"/>
      <c r="AJ230" s="571"/>
      <c r="AK230" s="571"/>
      <c r="AL230" s="571"/>
      <c r="AM230" s="571"/>
      <c r="AN230" s="571"/>
    </row>
    <row r="231" spans="17:40" s="572" customFormat="1" x14ac:dyDescent="0.3">
      <c r="Q231" s="571"/>
      <c r="R231" s="571"/>
      <c r="S231" s="571"/>
      <c r="T231" s="571"/>
      <c r="U231" s="571"/>
      <c r="V231" s="571"/>
      <c r="W231" s="571"/>
      <c r="X231" s="571"/>
      <c r="Y231" s="571"/>
      <c r="Z231" s="571"/>
      <c r="AA231" s="571"/>
      <c r="AB231" s="571"/>
      <c r="AC231" s="571"/>
      <c r="AD231" s="571"/>
      <c r="AE231" s="571"/>
      <c r="AF231" s="571"/>
      <c r="AG231" s="571"/>
      <c r="AH231" s="571"/>
      <c r="AI231" s="571"/>
      <c r="AJ231" s="571"/>
      <c r="AK231" s="571"/>
      <c r="AL231" s="571"/>
      <c r="AM231" s="571"/>
      <c r="AN231" s="571"/>
    </row>
    <row r="232" spans="17:40" s="572" customFormat="1" x14ac:dyDescent="0.3">
      <c r="Q232" s="571"/>
      <c r="R232" s="571"/>
      <c r="S232" s="571"/>
      <c r="T232" s="571"/>
      <c r="U232" s="571"/>
      <c r="V232" s="571"/>
      <c r="W232" s="571"/>
      <c r="X232" s="571"/>
      <c r="Y232" s="571"/>
      <c r="Z232" s="571"/>
      <c r="AA232" s="571"/>
      <c r="AB232" s="571"/>
      <c r="AC232" s="571"/>
      <c r="AD232" s="571"/>
      <c r="AE232" s="571"/>
      <c r="AF232" s="571"/>
      <c r="AG232" s="571"/>
      <c r="AH232" s="571"/>
      <c r="AI232" s="571"/>
      <c r="AJ232" s="571"/>
      <c r="AK232" s="571"/>
      <c r="AL232" s="571"/>
      <c r="AM232" s="571"/>
      <c r="AN232" s="571"/>
    </row>
    <row r="233" spans="17:40" s="572" customFormat="1" x14ac:dyDescent="0.3">
      <c r="Q233" s="571"/>
      <c r="R233" s="571"/>
      <c r="S233" s="571"/>
      <c r="T233" s="571"/>
      <c r="U233" s="571"/>
      <c r="V233" s="571"/>
      <c r="W233" s="571"/>
      <c r="X233" s="571"/>
      <c r="Y233" s="571"/>
      <c r="Z233" s="571"/>
      <c r="AA233" s="571"/>
      <c r="AB233" s="571"/>
      <c r="AC233" s="571"/>
      <c r="AD233" s="571"/>
      <c r="AE233" s="571"/>
      <c r="AF233" s="571"/>
      <c r="AG233" s="571"/>
      <c r="AH233" s="571"/>
      <c r="AI233" s="571"/>
      <c r="AJ233" s="571"/>
      <c r="AK233" s="571"/>
      <c r="AL233" s="571"/>
      <c r="AM233" s="571"/>
      <c r="AN233" s="571"/>
    </row>
    <row r="234" spans="17:40" s="572" customFormat="1" x14ac:dyDescent="0.3">
      <c r="Q234" s="571"/>
      <c r="R234" s="571"/>
      <c r="S234" s="571"/>
      <c r="T234" s="571"/>
      <c r="U234" s="571"/>
      <c r="V234" s="571"/>
      <c r="W234" s="571"/>
      <c r="X234" s="571"/>
      <c r="Y234" s="571"/>
      <c r="Z234" s="571"/>
      <c r="AA234" s="571"/>
      <c r="AB234" s="571"/>
      <c r="AC234" s="571"/>
      <c r="AD234" s="571"/>
      <c r="AE234" s="571"/>
      <c r="AF234" s="571"/>
      <c r="AG234" s="571"/>
      <c r="AH234" s="571"/>
      <c r="AI234" s="571"/>
      <c r="AJ234" s="571"/>
      <c r="AK234" s="571"/>
      <c r="AL234" s="571"/>
      <c r="AM234" s="571"/>
      <c r="AN234" s="571"/>
    </row>
    <row r="235" spans="17:40" s="572" customFormat="1" x14ac:dyDescent="0.3">
      <c r="Q235" s="571"/>
      <c r="R235" s="571"/>
      <c r="S235" s="571"/>
      <c r="T235" s="571"/>
      <c r="U235" s="571"/>
      <c r="V235" s="571"/>
      <c r="W235" s="571"/>
      <c r="X235" s="571"/>
      <c r="Y235" s="571"/>
      <c r="Z235" s="571"/>
      <c r="AA235" s="571"/>
      <c r="AB235" s="571"/>
      <c r="AC235" s="571"/>
      <c r="AD235" s="571"/>
      <c r="AE235" s="571"/>
      <c r="AF235" s="571"/>
      <c r="AG235" s="571"/>
      <c r="AH235" s="571"/>
      <c r="AI235" s="571"/>
      <c r="AJ235" s="571"/>
      <c r="AK235" s="571"/>
      <c r="AL235" s="571"/>
      <c r="AM235" s="571"/>
      <c r="AN235" s="571"/>
    </row>
    <row r="236" spans="17:40" s="572" customFormat="1" x14ac:dyDescent="0.3">
      <c r="Q236" s="571"/>
      <c r="R236" s="571"/>
      <c r="S236" s="571"/>
      <c r="T236" s="571"/>
      <c r="U236" s="571"/>
      <c r="V236" s="571"/>
      <c r="W236" s="571"/>
      <c r="X236" s="571"/>
      <c r="Y236" s="571"/>
      <c r="Z236" s="571"/>
      <c r="AA236" s="571"/>
      <c r="AB236" s="571"/>
      <c r="AC236" s="571"/>
      <c r="AD236" s="571"/>
      <c r="AE236" s="571"/>
      <c r="AF236" s="571"/>
      <c r="AG236" s="571"/>
      <c r="AH236" s="571"/>
      <c r="AI236" s="571"/>
      <c r="AJ236" s="571"/>
      <c r="AK236" s="571"/>
      <c r="AL236" s="571"/>
      <c r="AM236" s="571"/>
      <c r="AN236" s="571"/>
    </row>
    <row r="237" spans="17:40" s="572" customFormat="1" x14ac:dyDescent="0.3">
      <c r="Q237" s="571"/>
      <c r="R237" s="571"/>
      <c r="S237" s="571"/>
      <c r="T237" s="571"/>
      <c r="U237" s="571"/>
      <c r="V237" s="571"/>
      <c r="W237" s="571"/>
      <c r="X237" s="571"/>
      <c r="Y237" s="571"/>
      <c r="Z237" s="571"/>
      <c r="AA237" s="571"/>
      <c r="AB237" s="571"/>
      <c r="AC237" s="571"/>
      <c r="AD237" s="571"/>
      <c r="AE237" s="571"/>
      <c r="AF237" s="571"/>
      <c r="AG237" s="571"/>
      <c r="AH237" s="571"/>
      <c r="AI237" s="571"/>
      <c r="AJ237" s="571"/>
      <c r="AK237" s="571"/>
      <c r="AL237" s="571"/>
      <c r="AM237" s="571"/>
      <c r="AN237" s="571"/>
    </row>
    <row r="238" spans="17:40" s="572" customFormat="1" x14ac:dyDescent="0.3">
      <c r="Q238" s="571"/>
      <c r="R238" s="571"/>
      <c r="S238" s="571"/>
      <c r="T238" s="571"/>
      <c r="U238" s="571"/>
      <c r="V238" s="571"/>
      <c r="W238" s="571"/>
      <c r="X238" s="571"/>
      <c r="Y238" s="571"/>
      <c r="Z238" s="571"/>
      <c r="AA238" s="571"/>
      <c r="AB238" s="571"/>
      <c r="AC238" s="571"/>
      <c r="AD238" s="571"/>
      <c r="AE238" s="571"/>
      <c r="AF238" s="571"/>
      <c r="AG238" s="571"/>
      <c r="AH238" s="571"/>
      <c r="AI238" s="571"/>
      <c r="AJ238" s="571"/>
      <c r="AK238" s="571"/>
      <c r="AL238" s="571"/>
      <c r="AM238" s="571"/>
      <c r="AN238" s="571"/>
    </row>
    <row r="239" spans="17:40" s="572" customFormat="1" x14ac:dyDescent="0.3">
      <c r="Q239" s="571"/>
      <c r="R239" s="571"/>
      <c r="S239" s="571"/>
      <c r="T239" s="571"/>
      <c r="U239" s="571"/>
      <c r="V239" s="571"/>
      <c r="W239" s="571"/>
      <c r="X239" s="571"/>
      <c r="Y239" s="571"/>
      <c r="Z239" s="571"/>
      <c r="AA239" s="571"/>
      <c r="AB239" s="571"/>
      <c r="AC239" s="571"/>
      <c r="AD239" s="571"/>
      <c r="AE239" s="571"/>
      <c r="AF239" s="571"/>
      <c r="AG239" s="571"/>
      <c r="AH239" s="571"/>
      <c r="AI239" s="571"/>
      <c r="AJ239" s="571"/>
      <c r="AK239" s="571"/>
      <c r="AL239" s="571"/>
      <c r="AM239" s="571"/>
      <c r="AN239" s="571"/>
    </row>
    <row r="240" spans="17:40" s="572" customFormat="1" x14ac:dyDescent="0.3">
      <c r="Q240" s="571"/>
      <c r="R240" s="571"/>
      <c r="S240" s="571"/>
      <c r="T240" s="571"/>
      <c r="U240" s="571"/>
      <c r="V240" s="571"/>
      <c r="W240" s="571"/>
      <c r="X240" s="571"/>
      <c r="Y240" s="571"/>
      <c r="Z240" s="571"/>
      <c r="AA240" s="571"/>
      <c r="AB240" s="571"/>
      <c r="AC240" s="571"/>
      <c r="AD240" s="571"/>
      <c r="AE240" s="571"/>
      <c r="AF240" s="571"/>
      <c r="AG240" s="571"/>
      <c r="AH240" s="571"/>
      <c r="AI240" s="571"/>
      <c r="AJ240" s="571"/>
      <c r="AK240" s="571"/>
      <c r="AL240" s="571"/>
      <c r="AM240" s="571"/>
      <c r="AN240" s="571"/>
    </row>
    <row r="241" spans="17:40" s="572" customFormat="1" x14ac:dyDescent="0.3">
      <c r="Q241" s="571"/>
      <c r="R241" s="571"/>
      <c r="S241" s="571"/>
      <c r="T241" s="571"/>
      <c r="U241" s="571"/>
      <c r="V241" s="571"/>
      <c r="W241" s="571"/>
      <c r="X241" s="571"/>
      <c r="Y241" s="571"/>
      <c r="Z241" s="571"/>
      <c r="AA241" s="571"/>
      <c r="AB241" s="571"/>
      <c r="AC241" s="571"/>
      <c r="AD241" s="571"/>
      <c r="AE241" s="571"/>
      <c r="AF241" s="571"/>
      <c r="AG241" s="571"/>
      <c r="AH241" s="571"/>
      <c r="AI241" s="571"/>
      <c r="AJ241" s="571"/>
      <c r="AK241" s="571"/>
      <c r="AL241" s="571"/>
      <c r="AM241" s="571"/>
      <c r="AN241" s="571"/>
    </row>
  </sheetData>
  <sheetProtection algorithmName="SHA-512" hashValue="JSsR4AU0K9eehVMbXZ5p8PbGSQ44+qHFnFgl27Kd1M2WXSrnITsPYqgWC/DuuoGRn6q4pLDdAzOOG/2R6lhBAQ==" saltValue="+6ALEF0BJKW3IEqVps/t0Q==" spinCount="100000" sheet="1" objects="1" scenarios="1"/>
  <mergeCells count="5">
    <mergeCell ref="B3:E3"/>
    <mergeCell ref="D32:F32"/>
    <mergeCell ref="D33:F33"/>
    <mergeCell ref="D34:F34"/>
    <mergeCell ref="J5:K5"/>
  </mergeCells>
  <pageMargins left="0.70866141732283472" right="0.70866141732283472" top="0.59055118110236227" bottom="0.59055118110236227" header="0.31496062992125984" footer="0.31496062992125984"/>
  <pageSetup paperSize="9" scale="4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N330"/>
  <sheetViews>
    <sheetView zoomScale="90" zoomScaleNormal="90" zoomScalePageLayoutView="60" workbookViewId="0">
      <selection activeCell="M22" sqref="M22"/>
    </sheetView>
  </sheetViews>
  <sheetFormatPr baseColWidth="10" defaultColWidth="11.54296875" defaultRowHeight="13" x14ac:dyDescent="0.3"/>
  <cols>
    <col min="1" max="1" width="24.7265625" style="57" customWidth="1"/>
    <col min="2" max="2" width="26.90625" style="57" customWidth="1"/>
    <col min="3" max="3" width="11.54296875" style="57" customWidth="1"/>
    <col min="4" max="4" width="17.36328125" style="57" customWidth="1"/>
    <col min="5" max="5" width="13.36328125" style="57" customWidth="1"/>
    <col min="6" max="6" width="3" style="57" customWidth="1"/>
    <col min="7" max="7" width="14.453125" style="57" customWidth="1"/>
    <col min="8" max="8" width="12" style="57" customWidth="1"/>
    <col min="9" max="9" width="15.36328125" style="57" customWidth="1"/>
    <col min="10" max="10" width="15.54296875" style="57" customWidth="1"/>
    <col min="11" max="11" width="15.90625" style="57" customWidth="1"/>
    <col min="12" max="16" width="11.54296875" style="57"/>
    <col min="17" max="40" width="11.54296875" style="97"/>
    <col min="41" max="16384" width="11.54296875" style="57"/>
  </cols>
  <sheetData>
    <row r="1" spans="1:40" ht="25.25" customHeight="1" x14ac:dyDescent="0.6">
      <c r="A1" s="307" t="s">
        <v>134</v>
      </c>
      <c r="B1" s="203"/>
      <c r="C1" s="203"/>
      <c r="D1" s="203"/>
      <c r="E1" s="203"/>
      <c r="F1" s="203"/>
      <c r="G1" s="203"/>
      <c r="H1" s="308" t="s">
        <v>81</v>
      </c>
      <c r="I1" s="309" t="s">
        <v>98</v>
      </c>
      <c r="J1" s="310"/>
      <c r="K1" s="310"/>
      <c r="L1" s="97"/>
      <c r="M1" s="97"/>
      <c r="N1" s="97"/>
      <c r="O1" s="97"/>
      <c r="P1" s="97"/>
    </row>
    <row r="2" spans="1:40" s="61" customFormat="1" ht="5" customHeight="1" x14ac:dyDescent="0.45">
      <c r="A2" s="20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0" s="237" customFormat="1" ht="21.75" customHeight="1" x14ac:dyDescent="0.5">
      <c r="A3" s="228" t="s">
        <v>156</v>
      </c>
      <c r="B3" s="617" t="s">
        <v>167</v>
      </c>
      <c r="C3" s="617"/>
      <c r="D3" s="617"/>
      <c r="E3" s="617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</row>
    <row r="4" spans="1:40" ht="9" customHeight="1" thickBot="1" x14ac:dyDescent="0.3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40" s="261" customFormat="1" ht="23.4" customHeight="1" x14ac:dyDescent="0.55000000000000004">
      <c r="A5" s="267" t="s">
        <v>71</v>
      </c>
      <c r="B5" s="268"/>
      <c r="C5" s="268"/>
      <c r="D5" s="268"/>
      <c r="E5" s="268"/>
      <c r="F5" s="268"/>
      <c r="G5" s="268"/>
      <c r="H5" s="268"/>
      <c r="I5" s="268"/>
      <c r="J5" s="618" t="s">
        <v>70</v>
      </c>
      <c r="K5" s="61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</row>
    <row r="6" spans="1:40" ht="23" customHeight="1" x14ac:dyDescent="0.5">
      <c r="A6" s="270" t="s">
        <v>20</v>
      </c>
      <c r="B6" s="59"/>
      <c r="C6" s="279">
        <v>50</v>
      </c>
      <c r="D6" s="272" t="s">
        <v>61</v>
      </c>
      <c r="E6" s="569">
        <f>2.1*2.8</f>
        <v>5.88</v>
      </c>
      <c r="F6" s="85" t="s">
        <v>73</v>
      </c>
      <c r="G6" s="85"/>
      <c r="H6" s="282">
        <v>400</v>
      </c>
      <c r="I6" s="85" t="s">
        <v>82</v>
      </c>
      <c r="J6" s="338">
        <f>C6*E6*H6</f>
        <v>117600</v>
      </c>
      <c r="K6" s="329" t="s">
        <v>60</v>
      </c>
      <c r="L6" s="97"/>
      <c r="M6" s="97"/>
      <c r="N6" s="97"/>
      <c r="O6" s="97"/>
      <c r="P6" s="97"/>
    </row>
    <row r="7" spans="1:40" ht="23" customHeight="1" x14ac:dyDescent="0.5">
      <c r="A7" s="271"/>
      <c r="B7" s="59"/>
      <c r="C7" s="279">
        <v>20</v>
      </c>
      <c r="D7" s="272" t="s">
        <v>62</v>
      </c>
      <c r="E7" s="85"/>
      <c r="F7" s="85"/>
      <c r="G7" s="85"/>
      <c r="H7" s="85"/>
      <c r="I7" s="85"/>
      <c r="J7" s="339"/>
      <c r="K7" s="88"/>
      <c r="L7" s="97"/>
      <c r="M7" s="97"/>
      <c r="N7" s="97"/>
      <c r="O7" s="97"/>
      <c r="P7" s="97"/>
    </row>
    <row r="8" spans="1:40" ht="23" customHeight="1" x14ac:dyDescent="0.5">
      <c r="A8" s="271" t="s">
        <v>63</v>
      </c>
      <c r="B8" s="85"/>
      <c r="C8" s="279">
        <v>200</v>
      </c>
      <c r="D8" s="273" t="s">
        <v>132</v>
      </c>
      <c r="E8" s="85"/>
      <c r="F8" s="85"/>
      <c r="G8" s="85"/>
      <c r="H8" s="282">
        <v>150</v>
      </c>
      <c r="I8" s="85" t="s">
        <v>83</v>
      </c>
      <c r="J8" s="338">
        <f>C8*H8</f>
        <v>30000</v>
      </c>
      <c r="K8" s="329" t="s">
        <v>60</v>
      </c>
      <c r="L8" s="97"/>
      <c r="M8" s="97"/>
      <c r="N8" s="97"/>
      <c r="O8" s="97"/>
      <c r="P8" s="97"/>
    </row>
    <row r="9" spans="1:40" ht="23" customHeight="1" x14ac:dyDescent="0.5">
      <c r="A9" s="271" t="s">
        <v>26</v>
      </c>
      <c r="B9" s="85"/>
      <c r="C9" s="280">
        <f>C6+C7</f>
        <v>70</v>
      </c>
      <c r="D9" s="272" t="s">
        <v>79</v>
      </c>
      <c r="E9" s="85"/>
      <c r="F9" s="85"/>
      <c r="G9" s="85"/>
      <c r="H9" s="282">
        <v>150</v>
      </c>
      <c r="I9" s="85" t="s">
        <v>25</v>
      </c>
      <c r="J9" s="338">
        <f>C9*H9</f>
        <v>10500</v>
      </c>
      <c r="K9" s="329" t="s">
        <v>60</v>
      </c>
      <c r="L9" s="97"/>
      <c r="M9" s="97"/>
      <c r="N9" s="97"/>
      <c r="O9" s="97"/>
      <c r="P9" s="97"/>
    </row>
    <row r="10" spans="1:40" ht="23" customHeight="1" x14ac:dyDescent="0.5">
      <c r="A10" s="271" t="s">
        <v>24</v>
      </c>
      <c r="B10" s="85"/>
      <c r="C10" s="281">
        <v>70000</v>
      </c>
      <c r="D10" s="85" t="s">
        <v>60</v>
      </c>
      <c r="E10" s="85"/>
      <c r="F10" s="85"/>
      <c r="G10" s="85"/>
      <c r="H10" s="85"/>
      <c r="I10" s="85"/>
      <c r="J10" s="338">
        <f>C10</f>
        <v>70000</v>
      </c>
      <c r="K10" s="329" t="s">
        <v>60</v>
      </c>
      <c r="L10" s="97"/>
      <c r="M10" s="97"/>
      <c r="N10" s="97"/>
      <c r="O10" s="97"/>
      <c r="P10" s="97"/>
    </row>
    <row r="11" spans="1:40" ht="23" customHeight="1" thickBot="1" x14ac:dyDescent="0.55000000000000004">
      <c r="A11" s="610" t="s">
        <v>80</v>
      </c>
      <c r="B11" s="85"/>
      <c r="C11" s="281">
        <v>0</v>
      </c>
      <c r="D11" s="85" t="s">
        <v>60</v>
      </c>
      <c r="E11" s="85"/>
      <c r="F11" s="85"/>
      <c r="G11" s="85"/>
      <c r="H11" s="85"/>
      <c r="I11" s="85"/>
      <c r="J11" s="338">
        <f>C11</f>
        <v>0</v>
      </c>
      <c r="K11" s="88"/>
      <c r="L11" s="97"/>
      <c r="M11" s="97"/>
      <c r="N11" s="97"/>
      <c r="O11" s="97"/>
      <c r="P11" s="97"/>
    </row>
    <row r="12" spans="1:40" ht="33.65" customHeight="1" thickBot="1" x14ac:dyDescent="0.6">
      <c r="A12" s="62"/>
      <c r="B12" s="63"/>
      <c r="C12" s="63"/>
      <c r="D12" s="63"/>
      <c r="E12" s="63"/>
      <c r="F12" s="63"/>
      <c r="G12" s="243" t="s">
        <v>28</v>
      </c>
      <c r="H12" s="244"/>
      <c r="I12" s="244"/>
      <c r="J12" s="245">
        <f>SUM(J5:J11)</f>
        <v>228100</v>
      </c>
      <c r="K12" s="246" t="s">
        <v>60</v>
      </c>
      <c r="L12" s="97"/>
      <c r="M12" s="97"/>
      <c r="N12" s="97"/>
      <c r="O12" s="97"/>
      <c r="P12" s="97"/>
    </row>
    <row r="13" spans="1:40" ht="8" customHeight="1" thickBot="1" x14ac:dyDescent="0.35">
      <c r="A13" s="97"/>
      <c r="B13" s="97"/>
      <c r="C13" s="97"/>
      <c r="D13" s="97"/>
      <c r="E13" s="97"/>
      <c r="F13" s="97"/>
      <c r="G13" s="98"/>
      <c r="H13" s="97"/>
      <c r="I13" s="97"/>
      <c r="J13" s="99"/>
      <c r="K13" s="97"/>
      <c r="L13" s="97"/>
      <c r="M13" s="97"/>
      <c r="N13" s="97"/>
      <c r="O13" s="97"/>
      <c r="P13" s="97"/>
    </row>
    <row r="14" spans="1:40" ht="23.5" x14ac:dyDescent="0.55000000000000004">
      <c r="A14" s="337" t="s">
        <v>105</v>
      </c>
      <c r="B14" s="157"/>
      <c r="C14" s="157"/>
      <c r="D14" s="157"/>
      <c r="E14" s="157"/>
      <c r="F14" s="157"/>
      <c r="G14" s="158"/>
      <c r="H14" s="157"/>
      <c r="I14" s="157"/>
      <c r="J14" s="324" t="s">
        <v>84</v>
      </c>
      <c r="K14" s="160"/>
      <c r="L14" s="97"/>
      <c r="M14" s="97"/>
      <c r="N14" s="97"/>
      <c r="O14" s="97"/>
      <c r="P14" s="97"/>
    </row>
    <row r="15" spans="1:40" ht="23" customHeight="1" x14ac:dyDescent="0.5">
      <c r="A15" s="276">
        <v>32</v>
      </c>
      <c r="B15" s="313" t="s">
        <v>76</v>
      </c>
      <c r="C15" s="315" t="s">
        <v>78</v>
      </c>
      <c r="D15" s="278">
        <v>7</v>
      </c>
      <c r="E15" s="313" t="s">
        <v>39</v>
      </c>
      <c r="F15" s="75"/>
      <c r="G15" s="81"/>
      <c r="H15" s="75"/>
      <c r="I15" s="75"/>
      <c r="J15" s="338">
        <f>D15*A17*A15</f>
        <v>627.19999999999993</v>
      </c>
      <c r="K15" s="330" t="s">
        <v>85</v>
      </c>
      <c r="L15" s="97"/>
      <c r="M15" s="97"/>
      <c r="N15" s="97"/>
      <c r="O15" s="97"/>
      <c r="P15" s="97"/>
    </row>
    <row r="16" spans="1:40" ht="23" customHeight="1" thickBot="1" x14ac:dyDescent="0.55000000000000004">
      <c r="A16" s="276">
        <v>70</v>
      </c>
      <c r="B16" s="313" t="s">
        <v>77</v>
      </c>
      <c r="C16" s="315" t="s">
        <v>78</v>
      </c>
      <c r="D16" s="278">
        <v>7</v>
      </c>
      <c r="E16" s="313" t="s">
        <v>39</v>
      </c>
      <c r="F16" s="75"/>
      <c r="G16" s="81"/>
      <c r="H16" s="75"/>
      <c r="I16" s="75"/>
      <c r="J16" s="338">
        <f>D16*A17*A16</f>
        <v>1371.9999999999998</v>
      </c>
      <c r="K16" s="330" t="s">
        <v>85</v>
      </c>
      <c r="L16" s="97"/>
      <c r="M16" s="97"/>
      <c r="N16" s="97"/>
      <c r="O16" s="97"/>
      <c r="P16" s="97"/>
    </row>
    <row r="17" spans="1:40" ht="33.75" customHeight="1" thickBot="1" x14ac:dyDescent="0.6">
      <c r="A17" s="277">
        <v>2.8</v>
      </c>
      <c r="B17" s="314" t="s">
        <v>75</v>
      </c>
      <c r="C17" s="77"/>
      <c r="D17" s="77"/>
      <c r="E17" s="77"/>
      <c r="F17" s="77"/>
      <c r="G17" s="239" t="s">
        <v>86</v>
      </c>
      <c r="H17" s="240"/>
      <c r="I17" s="240"/>
      <c r="J17" s="241">
        <f>SUM(J15:J16)</f>
        <v>1999.1999999999998</v>
      </c>
      <c r="K17" s="242" t="s">
        <v>85</v>
      </c>
      <c r="L17" s="97"/>
      <c r="M17" s="97"/>
      <c r="N17" s="97"/>
      <c r="O17" s="97"/>
      <c r="P17" s="97"/>
    </row>
    <row r="18" spans="1:40" ht="8.4" customHeight="1" x14ac:dyDescent="0.3">
      <c r="A18" s="79"/>
      <c r="B18" s="75"/>
      <c r="C18" s="75"/>
      <c r="D18" s="75"/>
      <c r="E18" s="75"/>
      <c r="F18" s="75"/>
      <c r="G18" s="81"/>
      <c r="H18" s="81"/>
      <c r="I18" s="75"/>
      <c r="J18" s="75"/>
      <c r="K18" s="93"/>
      <c r="L18" s="97"/>
      <c r="M18" s="97"/>
      <c r="N18" s="97"/>
      <c r="O18" s="97"/>
      <c r="P18" s="97"/>
    </row>
    <row r="19" spans="1:40" s="73" customFormat="1" ht="25.25" customHeight="1" x14ac:dyDescent="0.5">
      <c r="A19" s="274" t="s">
        <v>133</v>
      </c>
      <c r="B19" s="78"/>
      <c r="C19" s="78"/>
      <c r="D19" s="283">
        <v>70</v>
      </c>
      <c r="E19" s="346" t="s">
        <v>88</v>
      </c>
      <c r="F19" s="78"/>
      <c r="G19" s="82"/>
      <c r="H19" s="82"/>
      <c r="I19" s="78"/>
      <c r="J19" s="340">
        <f>J17*D19/100</f>
        <v>1399.44</v>
      </c>
      <c r="K19" s="350" t="s">
        <v>117</v>
      </c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</row>
    <row r="20" spans="1:40" s="73" customFormat="1" ht="25.25" customHeight="1" x14ac:dyDescent="0.5">
      <c r="A20" s="274" t="s">
        <v>141</v>
      </c>
      <c r="B20" s="78"/>
      <c r="C20" s="78"/>
      <c r="D20" s="284">
        <f>100-D19</f>
        <v>30</v>
      </c>
      <c r="E20" s="346" t="s">
        <v>88</v>
      </c>
      <c r="F20" s="78"/>
      <c r="G20" s="82"/>
      <c r="H20" s="82"/>
      <c r="I20" s="78"/>
      <c r="J20" s="340">
        <f>D20*J17/100</f>
        <v>599.75999999999988</v>
      </c>
      <c r="K20" s="350" t="s">
        <v>118</v>
      </c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8"/>
      <c r="AL20" s="218"/>
      <c r="AM20" s="218"/>
      <c r="AN20" s="218"/>
    </row>
    <row r="21" spans="1:40" s="73" customFormat="1" ht="25.25" customHeight="1" x14ac:dyDescent="0.5">
      <c r="A21" s="274" t="s">
        <v>92</v>
      </c>
      <c r="B21" s="78"/>
      <c r="C21" s="78"/>
      <c r="D21" s="285">
        <v>18</v>
      </c>
      <c r="E21" s="346" t="s">
        <v>91</v>
      </c>
      <c r="F21" s="78"/>
      <c r="G21" s="82"/>
      <c r="H21" s="82"/>
      <c r="I21" s="78"/>
      <c r="J21" s="340">
        <f>J20*D21</f>
        <v>10795.679999999998</v>
      </c>
      <c r="K21" s="348" t="s">
        <v>89</v>
      </c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</row>
    <row r="22" spans="1:40" s="73" customFormat="1" ht="25.25" customHeight="1" thickBot="1" x14ac:dyDescent="0.55000000000000004">
      <c r="A22" s="275" t="s">
        <v>114</v>
      </c>
      <c r="B22" s="190"/>
      <c r="C22" s="190"/>
      <c r="D22" s="286">
        <v>20</v>
      </c>
      <c r="E22" s="347" t="s">
        <v>91</v>
      </c>
      <c r="F22" s="190"/>
      <c r="G22" s="191"/>
      <c r="H22" s="191"/>
      <c r="I22" s="190"/>
      <c r="J22" s="341">
        <f>J19*D22</f>
        <v>27988.800000000003</v>
      </c>
      <c r="K22" s="349" t="s">
        <v>89</v>
      </c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</row>
    <row r="23" spans="1:40" ht="11" customHeight="1" thickBot="1" x14ac:dyDescent="0.35">
      <c r="A23" s="97"/>
      <c r="B23" s="97"/>
      <c r="C23" s="97"/>
      <c r="D23" s="97"/>
      <c r="E23" s="97"/>
      <c r="F23" s="97"/>
      <c r="G23" s="97"/>
      <c r="H23" s="97"/>
      <c r="I23" s="97"/>
      <c r="J23" s="98"/>
      <c r="K23" s="97"/>
      <c r="L23" s="97"/>
      <c r="M23" s="97"/>
      <c r="N23" s="97"/>
      <c r="O23" s="97"/>
      <c r="P23" s="97"/>
    </row>
    <row r="24" spans="1:40" s="237" customFormat="1" ht="23.5" x14ac:dyDescent="0.55000000000000004">
      <c r="A24" s="351" t="s">
        <v>72</v>
      </c>
      <c r="B24" s="305"/>
      <c r="C24" s="305"/>
      <c r="D24" s="305"/>
      <c r="E24" s="305"/>
      <c r="F24" s="305"/>
      <c r="G24" s="305"/>
      <c r="H24" s="305"/>
      <c r="I24" s="305"/>
      <c r="J24" s="325" t="s">
        <v>1</v>
      </c>
      <c r="K24" s="306"/>
      <c r="L24" s="304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  <c r="AJ24" s="304"/>
      <c r="AK24" s="304"/>
      <c r="AL24" s="304"/>
      <c r="AM24" s="304"/>
      <c r="AN24" s="304"/>
    </row>
    <row r="25" spans="1:40" ht="25.25" customHeight="1" x14ac:dyDescent="0.5">
      <c r="A25" s="317">
        <f>A15</f>
        <v>32</v>
      </c>
      <c r="B25" s="322" t="s">
        <v>2</v>
      </c>
      <c r="C25" s="83"/>
      <c r="D25" s="278">
        <v>70</v>
      </c>
      <c r="E25" s="83" t="s">
        <v>3</v>
      </c>
      <c r="F25" s="83"/>
      <c r="G25" s="278">
        <v>8</v>
      </c>
      <c r="H25" s="83" t="s">
        <v>95</v>
      </c>
      <c r="I25" s="92"/>
      <c r="J25" s="342">
        <f>A25*D25*G25</f>
        <v>17920</v>
      </c>
      <c r="K25" s="331" t="s">
        <v>89</v>
      </c>
      <c r="L25" s="97"/>
      <c r="M25" s="97"/>
      <c r="N25" s="97"/>
      <c r="O25" s="97"/>
      <c r="P25" s="97"/>
    </row>
    <row r="26" spans="1:40" ht="25.25" customHeight="1" thickBot="1" x14ac:dyDescent="0.55000000000000004">
      <c r="A26" s="317">
        <f>A16</f>
        <v>70</v>
      </c>
      <c r="B26" s="322" t="s">
        <v>5</v>
      </c>
      <c r="C26" s="83"/>
      <c r="D26" s="278">
        <v>50</v>
      </c>
      <c r="E26" s="83" t="s">
        <v>97</v>
      </c>
      <c r="F26" s="83"/>
      <c r="G26" s="278">
        <v>25</v>
      </c>
      <c r="H26" s="83" t="s">
        <v>96</v>
      </c>
      <c r="I26" s="92"/>
      <c r="J26" s="342">
        <f>A26*D26*G26</f>
        <v>87500</v>
      </c>
      <c r="K26" s="331" t="s">
        <v>89</v>
      </c>
      <c r="L26" s="97"/>
      <c r="M26" s="97"/>
      <c r="N26" s="97"/>
      <c r="O26" s="97"/>
      <c r="P26" s="97"/>
    </row>
    <row r="27" spans="1:40" ht="39.65" customHeight="1" thickBot="1" x14ac:dyDescent="0.6">
      <c r="A27" s="90"/>
      <c r="B27" s="89"/>
      <c r="C27" s="89"/>
      <c r="D27" s="91"/>
      <c r="E27" s="89"/>
      <c r="F27" s="89"/>
      <c r="G27" s="247" t="s">
        <v>138</v>
      </c>
      <c r="H27" s="248"/>
      <c r="I27" s="248"/>
      <c r="J27" s="249">
        <f>SUM(J25:J26)</f>
        <v>105420</v>
      </c>
      <c r="K27" s="250" t="s">
        <v>89</v>
      </c>
      <c r="L27" s="97"/>
      <c r="M27" s="97"/>
      <c r="N27" s="97"/>
      <c r="O27" s="97"/>
      <c r="P27" s="97"/>
    </row>
    <row r="28" spans="1:40" s="119" customFormat="1" ht="25.25" customHeight="1" x14ac:dyDescent="0.5">
      <c r="A28" s="318" t="s">
        <v>94</v>
      </c>
      <c r="B28" s="319" t="s">
        <v>9</v>
      </c>
      <c r="C28" s="115"/>
      <c r="D28" s="323">
        <v>33</v>
      </c>
      <c r="E28" s="115" t="s">
        <v>88</v>
      </c>
      <c r="F28" s="115"/>
      <c r="G28" s="115"/>
      <c r="H28" s="115"/>
      <c r="I28" s="116" t="s">
        <v>65</v>
      </c>
      <c r="J28" s="234">
        <f>D28*J27/100</f>
        <v>34788.6</v>
      </c>
      <c r="K28" s="332" t="s">
        <v>89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</row>
    <row r="29" spans="1:40" s="119" customFormat="1" ht="25.25" customHeight="1" thickBot="1" x14ac:dyDescent="0.55000000000000004">
      <c r="A29" s="320"/>
      <c r="B29" s="321" t="s">
        <v>10</v>
      </c>
      <c r="C29" s="121"/>
      <c r="D29" s="570">
        <f>100-D28</f>
        <v>67</v>
      </c>
      <c r="E29" s="121" t="s">
        <v>88</v>
      </c>
      <c r="F29" s="121"/>
      <c r="G29" s="121"/>
      <c r="H29" s="121"/>
      <c r="I29" s="123"/>
      <c r="J29" s="235">
        <f>D29*J27/100</f>
        <v>70631.399999999994</v>
      </c>
      <c r="K29" s="333" t="s">
        <v>89</v>
      </c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</row>
    <row r="30" spans="1:40" ht="11" customHeight="1" thickBot="1" x14ac:dyDescent="0.3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40" ht="23.5" x14ac:dyDescent="0.55000000000000004">
      <c r="A31" s="352" t="s">
        <v>99</v>
      </c>
      <c r="B31" s="265"/>
      <c r="C31" s="265"/>
      <c r="D31" s="265"/>
      <c r="E31" s="265"/>
      <c r="F31" s="265"/>
      <c r="G31" s="265"/>
      <c r="H31" s="265"/>
      <c r="I31" s="265"/>
      <c r="J31" s="326" t="s">
        <v>11</v>
      </c>
      <c r="K31" s="266"/>
      <c r="L31" s="97"/>
      <c r="M31" s="97"/>
      <c r="N31" s="97"/>
      <c r="O31" s="97"/>
      <c r="P31" s="97"/>
    </row>
    <row r="32" spans="1:40" ht="23" customHeight="1" x14ac:dyDescent="0.5">
      <c r="A32" s="316" t="s">
        <v>9</v>
      </c>
      <c r="B32" s="101"/>
      <c r="C32" s="288">
        <v>25</v>
      </c>
      <c r="D32" s="620" t="s">
        <v>135</v>
      </c>
      <c r="E32" s="620"/>
      <c r="F32" s="620"/>
      <c r="G32" s="287">
        <f>J28</f>
        <v>34788.6</v>
      </c>
      <c r="H32" s="101" t="s">
        <v>89</v>
      </c>
      <c r="I32" s="102"/>
      <c r="J32" s="343">
        <f>C32*J28/100</f>
        <v>8697.15</v>
      </c>
      <c r="K32" s="334" t="s">
        <v>89</v>
      </c>
      <c r="L32" s="97"/>
      <c r="M32" s="97"/>
      <c r="N32" s="97"/>
      <c r="O32" s="97"/>
      <c r="P32" s="97"/>
    </row>
    <row r="33" spans="1:16" s="57" customFormat="1" ht="23" customHeight="1" x14ac:dyDescent="0.5">
      <c r="A33" s="316" t="s">
        <v>10</v>
      </c>
      <c r="B33" s="101"/>
      <c r="C33" s="288">
        <v>40</v>
      </c>
      <c r="D33" s="621" t="s">
        <v>136</v>
      </c>
      <c r="E33" s="621"/>
      <c r="F33" s="621"/>
      <c r="G33" s="287">
        <f>J29</f>
        <v>70631.399999999994</v>
      </c>
      <c r="H33" s="101" t="s">
        <v>89</v>
      </c>
      <c r="I33" s="105"/>
      <c r="J33" s="343">
        <f t="shared" ref="J33" si="0">C33*J29/100</f>
        <v>28252.560000000001</v>
      </c>
      <c r="K33" s="334" t="s">
        <v>89</v>
      </c>
      <c r="L33" s="97"/>
      <c r="M33" s="97"/>
      <c r="N33" s="97"/>
      <c r="O33" s="97"/>
      <c r="P33" s="97"/>
    </row>
    <row r="34" spans="1:16" s="57" customFormat="1" ht="23" customHeight="1" thickBot="1" x14ac:dyDescent="0.55000000000000004">
      <c r="A34" s="316" t="s">
        <v>12</v>
      </c>
      <c r="B34" s="101"/>
      <c r="C34" s="288">
        <v>6</v>
      </c>
      <c r="D34" s="621" t="s">
        <v>137</v>
      </c>
      <c r="E34" s="621"/>
      <c r="F34" s="621"/>
      <c r="G34" s="287">
        <f>J27</f>
        <v>105420</v>
      </c>
      <c r="H34" s="101" t="s">
        <v>89</v>
      </c>
      <c r="I34" s="106"/>
      <c r="J34" s="343">
        <f>C34*J27/100</f>
        <v>6325.2</v>
      </c>
      <c r="K34" s="334" t="s">
        <v>89</v>
      </c>
      <c r="L34" s="97"/>
      <c r="M34" s="97"/>
      <c r="N34" s="97"/>
      <c r="O34" s="97"/>
      <c r="P34" s="97"/>
    </row>
    <row r="35" spans="1:16" s="57" customFormat="1" ht="39.65" customHeight="1" thickBot="1" x14ac:dyDescent="0.6">
      <c r="A35" s="107"/>
      <c r="B35" s="108"/>
      <c r="C35" s="108"/>
      <c r="D35" s="108"/>
      <c r="E35" s="108"/>
      <c r="F35" s="109"/>
      <c r="G35" s="251" t="s">
        <v>139</v>
      </c>
      <c r="H35" s="252"/>
      <c r="I35" s="253"/>
      <c r="J35" s="254">
        <f>SUM(J32:J34)</f>
        <v>43274.909999999996</v>
      </c>
      <c r="K35" s="255" t="s">
        <v>89</v>
      </c>
      <c r="L35" s="97"/>
      <c r="M35" s="97"/>
      <c r="N35" s="97"/>
      <c r="O35" s="97"/>
      <c r="P35" s="97"/>
    </row>
    <row r="36" spans="1:16" s="57" customFormat="1" ht="9.65" customHeight="1" thickBot="1" x14ac:dyDescent="0.35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7" spans="1:16" s="57" customFormat="1" ht="30" customHeight="1" thickBot="1" x14ac:dyDescent="0.6">
      <c r="A37" s="264" t="s">
        <v>131</v>
      </c>
      <c r="B37" s="112"/>
      <c r="C37" s="112"/>
      <c r="D37" s="112"/>
      <c r="E37" s="112"/>
      <c r="F37" s="112"/>
      <c r="G37" s="112"/>
      <c r="H37" s="112"/>
      <c r="I37" s="112"/>
      <c r="J37" s="260">
        <f>J27-J35</f>
        <v>62145.090000000004</v>
      </c>
      <c r="K37" s="238" t="s">
        <v>89</v>
      </c>
      <c r="L37" s="97"/>
      <c r="M37" s="97"/>
      <c r="N37" s="97"/>
      <c r="O37" s="97"/>
      <c r="P37" s="97"/>
    </row>
    <row r="38" spans="1:16" s="57" customFormat="1" ht="14" customHeight="1" thickBot="1" x14ac:dyDescent="0.3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</row>
    <row r="39" spans="1:16" s="304" customFormat="1" ht="23.5" x14ac:dyDescent="0.55000000000000004">
      <c r="A39" s="353" t="s">
        <v>142</v>
      </c>
      <c r="B39" s="302"/>
      <c r="C39" s="302"/>
      <c r="D39" s="302"/>
      <c r="E39" s="302"/>
      <c r="F39" s="302"/>
      <c r="G39" s="302"/>
      <c r="H39" s="302"/>
      <c r="I39" s="302"/>
      <c r="J39" s="327" t="s">
        <v>17</v>
      </c>
      <c r="K39" s="303"/>
    </row>
    <row r="40" spans="1:16" s="57" customFormat="1" ht="25.25" customHeight="1" x14ac:dyDescent="0.5">
      <c r="A40" s="299" t="s">
        <v>18</v>
      </c>
      <c r="B40" s="311">
        <f>J6+J8</f>
        <v>147600</v>
      </c>
      <c r="C40" s="288">
        <v>5</v>
      </c>
      <c r="D40" s="132" t="s">
        <v>88</v>
      </c>
      <c r="E40" s="294" t="s">
        <v>33</v>
      </c>
      <c r="F40" s="133"/>
      <c r="G40" s="133"/>
      <c r="H40" s="296">
        <f>100/C40</f>
        <v>20</v>
      </c>
      <c r="I40" s="135" t="s">
        <v>104</v>
      </c>
      <c r="J40" s="344">
        <f>B40*C40/100</f>
        <v>7380</v>
      </c>
      <c r="K40" s="335" t="s">
        <v>60</v>
      </c>
      <c r="L40" s="97"/>
      <c r="M40" s="97"/>
      <c r="N40" s="97"/>
      <c r="O40" s="97"/>
      <c r="P40" s="97"/>
    </row>
    <row r="41" spans="1:16" s="57" customFormat="1" ht="25.25" customHeight="1" x14ac:dyDescent="0.5">
      <c r="A41" s="224"/>
      <c r="B41" s="292"/>
      <c r="C41" s="288">
        <v>1</v>
      </c>
      <c r="D41" s="132" t="s">
        <v>88</v>
      </c>
      <c r="E41" s="294" t="s">
        <v>31</v>
      </c>
      <c r="F41" s="133"/>
      <c r="G41" s="133"/>
      <c r="H41" s="133"/>
      <c r="I41" s="133"/>
      <c r="J41" s="342">
        <f>B40*C41/100</f>
        <v>1476</v>
      </c>
      <c r="K41" s="335" t="s">
        <v>60</v>
      </c>
      <c r="L41" s="97"/>
      <c r="M41" s="97"/>
      <c r="N41" s="97"/>
      <c r="O41" s="97"/>
      <c r="P41" s="97"/>
    </row>
    <row r="42" spans="1:16" s="57" customFormat="1" ht="25.25" customHeight="1" x14ac:dyDescent="0.5">
      <c r="A42" s="225"/>
      <c r="B42" s="293"/>
      <c r="C42" s="289">
        <v>2</v>
      </c>
      <c r="D42" s="129" t="s">
        <v>88</v>
      </c>
      <c r="E42" s="295" t="s">
        <v>126</v>
      </c>
      <c r="F42" s="128"/>
      <c r="G42" s="128"/>
      <c r="H42" s="128"/>
      <c r="I42" s="128"/>
      <c r="J42" s="345">
        <f>B40*C42/2/100</f>
        <v>1476</v>
      </c>
      <c r="K42" s="336" t="s">
        <v>60</v>
      </c>
      <c r="L42" s="97"/>
      <c r="M42" s="97"/>
      <c r="N42" s="97"/>
      <c r="O42" s="97"/>
      <c r="P42" s="97"/>
    </row>
    <row r="43" spans="1:16" s="57" customFormat="1" ht="25.25" customHeight="1" x14ac:dyDescent="0.5">
      <c r="A43" s="300" t="s">
        <v>34</v>
      </c>
      <c r="B43" s="311">
        <f>C10+C11</f>
        <v>70000</v>
      </c>
      <c r="C43" s="288">
        <v>10</v>
      </c>
      <c r="D43" s="132" t="s">
        <v>88</v>
      </c>
      <c r="E43" s="294" t="s">
        <v>33</v>
      </c>
      <c r="F43" s="133"/>
      <c r="G43" s="133"/>
      <c r="H43" s="296">
        <f>100/C43</f>
        <v>10</v>
      </c>
      <c r="I43" s="135" t="s">
        <v>104</v>
      </c>
      <c r="J43" s="342">
        <f>J10*C43/100</f>
        <v>7000</v>
      </c>
      <c r="K43" s="335" t="s">
        <v>60</v>
      </c>
      <c r="L43" s="97"/>
      <c r="M43" s="97"/>
      <c r="N43" s="97"/>
      <c r="O43" s="97"/>
      <c r="P43" s="97"/>
    </row>
    <row r="44" spans="1:16" s="57" customFormat="1" ht="25.25" customHeight="1" x14ac:dyDescent="0.5">
      <c r="A44" s="224"/>
      <c r="B44" s="292"/>
      <c r="C44" s="288">
        <v>2</v>
      </c>
      <c r="D44" s="132" t="s">
        <v>88</v>
      </c>
      <c r="E44" s="294" t="s">
        <v>31</v>
      </c>
      <c r="F44" s="133"/>
      <c r="G44" s="133"/>
      <c r="H44" s="133"/>
      <c r="I44" s="133"/>
      <c r="J44" s="342">
        <f>J10*C44/100</f>
        <v>1400</v>
      </c>
      <c r="K44" s="335" t="s">
        <v>60</v>
      </c>
      <c r="L44" s="97"/>
      <c r="M44" s="97"/>
      <c r="N44" s="97"/>
      <c r="O44" s="97"/>
      <c r="P44" s="97"/>
    </row>
    <row r="45" spans="1:16" s="57" customFormat="1" ht="25.25" customHeight="1" x14ac:dyDescent="0.5">
      <c r="A45" s="225"/>
      <c r="B45" s="293"/>
      <c r="C45" s="290">
        <f>C42</f>
        <v>2</v>
      </c>
      <c r="D45" s="129" t="s">
        <v>88</v>
      </c>
      <c r="E45" s="295" t="s">
        <v>126</v>
      </c>
      <c r="F45" s="128"/>
      <c r="G45" s="128"/>
      <c r="H45" s="128"/>
      <c r="I45" s="128"/>
      <c r="J45" s="345">
        <f>J10*C45/2/100</f>
        <v>700</v>
      </c>
      <c r="K45" s="336" t="s">
        <v>60</v>
      </c>
      <c r="L45" s="97"/>
      <c r="M45" s="97"/>
      <c r="N45" s="97"/>
      <c r="O45" s="97"/>
      <c r="P45" s="97"/>
    </row>
    <row r="46" spans="1:16" s="57" customFormat="1" ht="25.25" customHeight="1" x14ac:dyDescent="0.5">
      <c r="A46" s="301" t="s">
        <v>143</v>
      </c>
      <c r="B46" s="312">
        <f>J9</f>
        <v>10500</v>
      </c>
      <c r="C46" s="289">
        <v>15</v>
      </c>
      <c r="D46" s="129" t="s">
        <v>88</v>
      </c>
      <c r="E46" s="295" t="s">
        <v>48</v>
      </c>
      <c r="F46" s="128"/>
      <c r="G46" s="128"/>
      <c r="H46" s="297">
        <f>100/C46</f>
        <v>6.666666666666667</v>
      </c>
      <c r="I46" s="130" t="s">
        <v>104</v>
      </c>
      <c r="J46" s="345">
        <f>J9*C46/100</f>
        <v>1575</v>
      </c>
      <c r="K46" s="336" t="s">
        <v>60</v>
      </c>
      <c r="L46" s="97"/>
      <c r="M46" s="97"/>
      <c r="N46" s="97"/>
      <c r="O46" s="97"/>
      <c r="P46" s="97"/>
    </row>
    <row r="47" spans="1:16" s="57" customFormat="1" ht="25.25" customHeight="1" thickBot="1" x14ac:dyDescent="0.55000000000000004">
      <c r="A47" s="300" t="s">
        <v>110</v>
      </c>
      <c r="B47" s="133"/>
      <c r="C47" s="291">
        <v>1000</v>
      </c>
      <c r="D47" s="133" t="s">
        <v>60</v>
      </c>
      <c r="E47" s="294" t="s">
        <v>51</v>
      </c>
      <c r="F47" s="133"/>
      <c r="G47" s="133"/>
      <c r="H47" s="133"/>
      <c r="I47" s="133"/>
      <c r="J47" s="342">
        <f>C47</f>
        <v>1000</v>
      </c>
      <c r="K47" s="335" t="s">
        <v>60</v>
      </c>
      <c r="L47" s="97"/>
      <c r="M47" s="97"/>
      <c r="N47" s="97"/>
      <c r="O47" s="97"/>
      <c r="P47" s="97"/>
    </row>
    <row r="48" spans="1:16" s="57" customFormat="1" ht="34.25" customHeight="1" thickBot="1" x14ac:dyDescent="0.6">
      <c r="A48" s="142"/>
      <c r="B48" s="143"/>
      <c r="C48" s="143"/>
      <c r="D48" s="143"/>
      <c r="E48" s="143"/>
      <c r="F48" s="143"/>
      <c r="G48" s="256" t="s">
        <v>140</v>
      </c>
      <c r="H48" s="257"/>
      <c r="I48" s="257"/>
      <c r="J48" s="258">
        <f>SUM(J40:J47)</f>
        <v>22007</v>
      </c>
      <c r="K48" s="259" t="s">
        <v>89</v>
      </c>
      <c r="L48" s="97"/>
      <c r="M48" s="97"/>
      <c r="N48" s="97"/>
      <c r="O48" s="97"/>
      <c r="P48" s="97"/>
    </row>
    <row r="49" spans="1:40" ht="8" customHeight="1" thickBot="1" x14ac:dyDescent="0.4">
      <c r="H49" s="60"/>
      <c r="K49" s="69"/>
      <c r="L49" s="97"/>
      <c r="M49" s="97"/>
      <c r="N49" s="97"/>
      <c r="O49" s="97"/>
      <c r="P49" s="97"/>
    </row>
    <row r="50" spans="1:40" s="229" customFormat="1" ht="27.65" customHeight="1" thickBot="1" x14ac:dyDescent="0.6">
      <c r="A50" s="264" t="s">
        <v>112</v>
      </c>
      <c r="B50" s="226"/>
      <c r="C50" s="226"/>
      <c r="D50" s="226"/>
      <c r="E50" s="226"/>
      <c r="F50" s="226"/>
      <c r="G50" s="226"/>
      <c r="H50" s="226"/>
      <c r="I50" s="226"/>
      <c r="J50" s="260">
        <f>J37-J48</f>
        <v>40138.090000000004</v>
      </c>
      <c r="K50" s="227" t="s">
        <v>89</v>
      </c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228"/>
      <c r="AJ50" s="228"/>
      <c r="AK50" s="228"/>
      <c r="AL50" s="228"/>
      <c r="AM50" s="228"/>
      <c r="AN50" s="228"/>
    </row>
    <row r="51" spans="1:40" ht="8.4" customHeight="1" thickBot="1" x14ac:dyDescent="0.6">
      <c r="A51" s="97"/>
      <c r="B51" s="97"/>
      <c r="C51" s="97"/>
      <c r="D51" s="97"/>
      <c r="E51" s="97"/>
      <c r="F51" s="97"/>
      <c r="G51" s="97"/>
      <c r="H51" s="98"/>
      <c r="I51" s="97"/>
      <c r="J51" s="269"/>
      <c r="K51" s="298"/>
      <c r="L51" s="97"/>
      <c r="M51" s="97"/>
      <c r="N51" s="97"/>
      <c r="O51" s="97"/>
      <c r="P51" s="97"/>
    </row>
    <row r="52" spans="1:40" s="232" customFormat="1" ht="26.4" customHeight="1" thickBot="1" x14ac:dyDescent="0.6">
      <c r="A52" s="239" t="s">
        <v>128</v>
      </c>
      <c r="B52" s="230"/>
      <c r="C52" s="230"/>
      <c r="D52" s="230"/>
      <c r="E52" s="230"/>
      <c r="F52" s="230"/>
      <c r="G52" s="230"/>
      <c r="H52" s="230"/>
      <c r="I52" s="230"/>
      <c r="J52" s="262">
        <f>J21</f>
        <v>10795.679999999998</v>
      </c>
      <c r="K52" s="231" t="s">
        <v>89</v>
      </c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</row>
    <row r="53" spans="1:40" ht="8.4" customHeight="1" thickBot="1" x14ac:dyDescent="0.6">
      <c r="A53" s="97"/>
      <c r="B53" s="97"/>
      <c r="C53" s="97"/>
      <c r="D53" s="97"/>
      <c r="E53" s="97"/>
      <c r="F53" s="97"/>
      <c r="G53" s="97"/>
      <c r="H53" s="97"/>
      <c r="I53" s="97"/>
      <c r="J53" s="269"/>
      <c r="K53" s="298"/>
      <c r="L53" s="97"/>
      <c r="M53" s="97"/>
      <c r="N53" s="97"/>
      <c r="O53" s="97"/>
      <c r="P53" s="97"/>
    </row>
    <row r="54" spans="1:40" s="229" customFormat="1" ht="26" customHeight="1" thickBot="1" x14ac:dyDescent="0.6">
      <c r="A54" s="264" t="s">
        <v>113</v>
      </c>
      <c r="B54" s="226"/>
      <c r="C54" s="226"/>
      <c r="D54" s="226"/>
      <c r="E54" s="226"/>
      <c r="F54" s="226"/>
      <c r="G54" s="226"/>
      <c r="H54" s="226"/>
      <c r="I54" s="226"/>
      <c r="J54" s="260">
        <f>J50-J52</f>
        <v>29342.410000000003</v>
      </c>
      <c r="K54" s="227" t="s">
        <v>89</v>
      </c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</row>
    <row r="55" spans="1:40" ht="6" customHeight="1" thickBot="1" x14ac:dyDescent="0.6">
      <c r="J55" s="261"/>
      <c r="K55" s="69"/>
      <c r="L55" s="97"/>
      <c r="M55" s="97"/>
      <c r="N55" s="97"/>
      <c r="O55" s="97"/>
      <c r="P55" s="97"/>
    </row>
    <row r="56" spans="1:40" s="229" customFormat="1" ht="24.65" customHeight="1" thickBot="1" x14ac:dyDescent="0.6">
      <c r="A56" s="264" t="s">
        <v>116</v>
      </c>
      <c r="B56" s="226"/>
      <c r="C56" s="226"/>
      <c r="D56" s="226"/>
      <c r="E56" s="226"/>
      <c r="F56" s="226"/>
      <c r="G56" s="233" t="s">
        <v>119</v>
      </c>
      <c r="H56" s="328">
        <f>J19</f>
        <v>1399.44</v>
      </c>
      <c r="I56" s="226" t="s">
        <v>154</v>
      </c>
      <c r="J56" s="263">
        <f>J54/J19</f>
        <v>20.967251186188761</v>
      </c>
      <c r="K56" s="227" t="s">
        <v>121</v>
      </c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</row>
    <row r="57" spans="1:40" ht="11" customHeight="1" thickBot="1" x14ac:dyDescent="0.6">
      <c r="J57" s="261"/>
      <c r="K57" s="69"/>
      <c r="L57" s="97"/>
      <c r="M57" s="97"/>
      <c r="N57" s="97"/>
      <c r="O57" s="97"/>
      <c r="P57" s="97"/>
    </row>
    <row r="58" spans="1:40" s="229" customFormat="1" ht="30.65" customHeight="1" thickBot="1" x14ac:dyDescent="0.6">
      <c r="A58" s="239" t="s">
        <v>129</v>
      </c>
      <c r="B58" s="230"/>
      <c r="C58" s="230"/>
      <c r="D58" s="230"/>
      <c r="E58" s="230"/>
      <c r="F58" s="230"/>
      <c r="G58" s="233" t="s">
        <v>119</v>
      </c>
      <c r="H58" s="328">
        <f>D22</f>
        <v>20</v>
      </c>
      <c r="I58" s="226" t="s">
        <v>121</v>
      </c>
      <c r="J58" s="262">
        <f>J22</f>
        <v>27988.800000000003</v>
      </c>
      <c r="K58" s="231" t="s">
        <v>89</v>
      </c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</row>
    <row r="59" spans="1:40" ht="14.4" customHeight="1" thickBot="1" x14ac:dyDescent="0.6">
      <c r="J59" s="261"/>
      <c r="K59" s="69"/>
      <c r="L59" s="97"/>
      <c r="M59" s="97"/>
      <c r="N59" s="97"/>
      <c r="O59" s="97"/>
      <c r="P59" s="97"/>
    </row>
    <row r="60" spans="1:40" s="229" customFormat="1" ht="35.4" customHeight="1" thickBot="1" x14ac:dyDescent="0.6">
      <c r="A60" s="264" t="s">
        <v>130</v>
      </c>
      <c r="B60" s="226"/>
      <c r="C60" s="226"/>
      <c r="D60" s="226"/>
      <c r="E60" s="226"/>
      <c r="F60" s="226"/>
      <c r="G60" s="226"/>
      <c r="H60" s="226"/>
      <c r="I60" s="226"/>
      <c r="J60" s="260">
        <f>J54-J58</f>
        <v>1353.6100000000006</v>
      </c>
      <c r="K60" s="227" t="s">
        <v>89</v>
      </c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</row>
    <row r="61" spans="1:40" x14ac:dyDescent="0.3"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</row>
    <row r="62" spans="1:40" x14ac:dyDescent="0.3">
      <c r="A62" s="222" t="s">
        <v>125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</row>
    <row r="63" spans="1:40" x14ac:dyDescent="0.3">
      <c r="A63" s="236" t="s">
        <v>127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</row>
    <row r="64" spans="1:40" ht="14.5" x14ac:dyDescent="0.35">
      <c r="A64" s="505" t="s">
        <v>177</v>
      </c>
      <c r="B64" s="356"/>
      <c r="C64" s="356"/>
      <c r="D64" s="356"/>
      <c r="E64" s="356"/>
      <c r="F64" s="356"/>
      <c r="G64" s="356"/>
      <c r="H64" s="356"/>
      <c r="I64" s="97"/>
      <c r="J64" s="97"/>
      <c r="K64" s="97"/>
      <c r="L64" s="97"/>
      <c r="M64" s="97"/>
      <c r="N64" s="97"/>
      <c r="O64" s="97"/>
      <c r="P64" s="97"/>
    </row>
    <row r="65" spans="2:16" s="57" customFormat="1" x14ac:dyDescent="0.3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</row>
    <row r="66" spans="2:16" s="97" customFormat="1" x14ac:dyDescent="0.3"/>
    <row r="67" spans="2:16" s="97" customFormat="1" x14ac:dyDescent="0.3"/>
    <row r="68" spans="2:16" s="97" customFormat="1" x14ac:dyDescent="0.3"/>
    <row r="69" spans="2:16" s="97" customFormat="1" x14ac:dyDescent="0.3"/>
    <row r="70" spans="2:16" s="97" customFormat="1" x14ac:dyDescent="0.3"/>
    <row r="71" spans="2:16" s="97" customFormat="1" x14ac:dyDescent="0.3"/>
    <row r="72" spans="2:16" s="97" customFormat="1" x14ac:dyDescent="0.3"/>
    <row r="73" spans="2:16" s="97" customFormat="1" x14ac:dyDescent="0.3"/>
    <row r="74" spans="2:16" s="97" customFormat="1" x14ac:dyDescent="0.3"/>
    <row r="75" spans="2:16" s="97" customFormat="1" x14ac:dyDescent="0.3"/>
    <row r="76" spans="2:16" s="97" customFormat="1" x14ac:dyDescent="0.3"/>
    <row r="77" spans="2:16" s="97" customFormat="1" x14ac:dyDescent="0.3"/>
    <row r="78" spans="2:16" s="97" customFormat="1" x14ac:dyDescent="0.3"/>
    <row r="79" spans="2:16" s="97" customFormat="1" x14ac:dyDescent="0.3"/>
    <row r="80" spans="2:16" s="97" customFormat="1" x14ac:dyDescent="0.3"/>
    <row r="81" s="97" customFormat="1" x14ac:dyDescent="0.3"/>
    <row r="82" s="97" customFormat="1" x14ac:dyDescent="0.3"/>
    <row r="83" s="97" customFormat="1" x14ac:dyDescent="0.3"/>
    <row r="84" s="97" customFormat="1" x14ac:dyDescent="0.3"/>
    <row r="85" s="97" customFormat="1" x14ac:dyDescent="0.3"/>
    <row r="86" s="97" customFormat="1" x14ac:dyDescent="0.3"/>
    <row r="87" s="97" customFormat="1" x14ac:dyDescent="0.3"/>
    <row r="88" s="97" customFormat="1" x14ac:dyDescent="0.3"/>
    <row r="89" s="97" customFormat="1" x14ac:dyDescent="0.3"/>
    <row r="90" s="97" customFormat="1" x14ac:dyDescent="0.3"/>
    <row r="91" s="97" customFormat="1" x14ac:dyDescent="0.3"/>
    <row r="92" s="97" customFormat="1" x14ac:dyDescent="0.3"/>
    <row r="93" s="97" customFormat="1" x14ac:dyDescent="0.3"/>
    <row r="94" s="97" customFormat="1" x14ac:dyDescent="0.3"/>
    <row r="95" s="97" customFormat="1" x14ac:dyDescent="0.3"/>
    <row r="96" s="97" customFormat="1" x14ac:dyDescent="0.3"/>
    <row r="97" s="97" customFormat="1" x14ac:dyDescent="0.3"/>
    <row r="98" s="97" customFormat="1" x14ac:dyDescent="0.3"/>
    <row r="99" s="97" customFormat="1" x14ac:dyDescent="0.3"/>
    <row r="100" s="97" customFormat="1" x14ac:dyDescent="0.3"/>
    <row r="101" s="97" customFormat="1" x14ac:dyDescent="0.3"/>
    <row r="102" s="97" customFormat="1" x14ac:dyDescent="0.3"/>
    <row r="103" s="97" customFormat="1" x14ac:dyDescent="0.3"/>
    <row r="104" s="97" customFormat="1" x14ac:dyDescent="0.3"/>
    <row r="105" s="97" customFormat="1" x14ac:dyDescent="0.3"/>
    <row r="106" s="97" customFormat="1" x14ac:dyDescent="0.3"/>
    <row r="107" s="97" customFormat="1" x14ac:dyDescent="0.3"/>
    <row r="108" s="97" customFormat="1" x14ac:dyDescent="0.3"/>
    <row r="109" s="97" customFormat="1" x14ac:dyDescent="0.3"/>
    <row r="110" s="97" customFormat="1" x14ac:dyDescent="0.3"/>
    <row r="111" s="97" customFormat="1" x14ac:dyDescent="0.3"/>
    <row r="112" s="97" customFormat="1" x14ac:dyDescent="0.3"/>
    <row r="113" s="97" customFormat="1" x14ac:dyDescent="0.3"/>
    <row r="114" s="97" customFormat="1" x14ac:dyDescent="0.3"/>
    <row r="115" s="97" customFormat="1" x14ac:dyDescent="0.3"/>
    <row r="116" s="97" customFormat="1" x14ac:dyDescent="0.3"/>
    <row r="117" s="97" customFormat="1" x14ac:dyDescent="0.3"/>
    <row r="118" s="97" customFormat="1" x14ac:dyDescent="0.3"/>
    <row r="119" s="97" customFormat="1" x14ac:dyDescent="0.3"/>
    <row r="120" s="97" customFormat="1" x14ac:dyDescent="0.3"/>
    <row r="121" s="97" customFormat="1" x14ac:dyDescent="0.3"/>
    <row r="122" s="97" customFormat="1" x14ac:dyDescent="0.3"/>
    <row r="123" s="97" customFormat="1" x14ac:dyDescent="0.3"/>
    <row r="124" s="97" customFormat="1" x14ac:dyDescent="0.3"/>
    <row r="125" s="97" customFormat="1" x14ac:dyDescent="0.3"/>
    <row r="126" s="97" customFormat="1" x14ac:dyDescent="0.3"/>
    <row r="127" s="97" customFormat="1" x14ac:dyDescent="0.3"/>
    <row r="128" s="97" customFormat="1" x14ac:dyDescent="0.3"/>
    <row r="129" s="97" customFormat="1" x14ac:dyDescent="0.3"/>
    <row r="130" s="97" customFormat="1" x14ac:dyDescent="0.3"/>
    <row r="131" s="97" customFormat="1" x14ac:dyDescent="0.3"/>
    <row r="132" s="97" customFormat="1" x14ac:dyDescent="0.3"/>
    <row r="133" s="97" customFormat="1" x14ac:dyDescent="0.3"/>
    <row r="134" s="97" customFormat="1" x14ac:dyDescent="0.3"/>
    <row r="135" s="97" customFormat="1" x14ac:dyDescent="0.3"/>
    <row r="136" s="97" customFormat="1" x14ac:dyDescent="0.3"/>
    <row r="137" s="97" customFormat="1" x14ac:dyDescent="0.3"/>
    <row r="138" s="97" customFormat="1" x14ac:dyDescent="0.3"/>
    <row r="139" s="97" customFormat="1" x14ac:dyDescent="0.3"/>
    <row r="140" s="97" customFormat="1" x14ac:dyDescent="0.3"/>
    <row r="141" s="97" customFormat="1" x14ac:dyDescent="0.3"/>
    <row r="142" s="97" customFormat="1" x14ac:dyDescent="0.3"/>
    <row r="143" s="97" customFormat="1" x14ac:dyDescent="0.3"/>
    <row r="144" s="97" customFormat="1" x14ac:dyDescent="0.3"/>
    <row r="145" s="97" customFormat="1" x14ac:dyDescent="0.3"/>
    <row r="146" s="97" customFormat="1" x14ac:dyDescent="0.3"/>
    <row r="147" s="97" customFormat="1" x14ac:dyDescent="0.3"/>
    <row r="148" s="97" customFormat="1" x14ac:dyDescent="0.3"/>
    <row r="149" s="97" customFormat="1" x14ac:dyDescent="0.3"/>
    <row r="150" s="97" customFormat="1" x14ac:dyDescent="0.3"/>
    <row r="151" s="97" customFormat="1" x14ac:dyDescent="0.3"/>
    <row r="152" s="97" customFormat="1" x14ac:dyDescent="0.3"/>
    <row r="153" s="97" customFormat="1" x14ac:dyDescent="0.3"/>
    <row r="154" s="97" customFormat="1" x14ac:dyDescent="0.3"/>
    <row r="155" s="97" customFormat="1" x14ac:dyDescent="0.3"/>
    <row r="156" s="97" customFormat="1" x14ac:dyDescent="0.3"/>
    <row r="157" s="97" customFormat="1" x14ac:dyDescent="0.3"/>
    <row r="158" s="97" customFormat="1" x14ac:dyDescent="0.3"/>
    <row r="159" s="97" customFormat="1" x14ac:dyDescent="0.3"/>
    <row r="160" s="97" customFormat="1" x14ac:dyDescent="0.3"/>
    <row r="161" s="97" customFormat="1" x14ac:dyDescent="0.3"/>
    <row r="162" s="97" customFormat="1" x14ac:dyDescent="0.3"/>
    <row r="163" s="97" customFormat="1" x14ac:dyDescent="0.3"/>
    <row r="164" s="97" customFormat="1" x14ac:dyDescent="0.3"/>
    <row r="165" s="97" customFormat="1" x14ac:dyDescent="0.3"/>
    <row r="166" s="97" customFormat="1" x14ac:dyDescent="0.3"/>
    <row r="167" s="97" customFormat="1" x14ac:dyDescent="0.3"/>
    <row r="168" s="97" customFormat="1" x14ac:dyDescent="0.3"/>
    <row r="169" s="97" customFormat="1" x14ac:dyDescent="0.3"/>
    <row r="170" s="97" customFormat="1" x14ac:dyDescent="0.3"/>
    <row r="171" s="97" customFormat="1" x14ac:dyDescent="0.3"/>
    <row r="172" s="97" customFormat="1" x14ac:dyDescent="0.3"/>
    <row r="173" s="97" customFormat="1" x14ac:dyDescent="0.3"/>
    <row r="174" s="97" customFormat="1" x14ac:dyDescent="0.3"/>
    <row r="175" s="97" customFormat="1" x14ac:dyDescent="0.3"/>
    <row r="176" s="97" customFormat="1" x14ac:dyDescent="0.3"/>
    <row r="177" s="97" customFormat="1" x14ac:dyDescent="0.3"/>
    <row r="178" s="97" customFormat="1" x14ac:dyDescent="0.3"/>
    <row r="179" s="97" customFormat="1" x14ac:dyDescent="0.3"/>
    <row r="180" s="97" customFormat="1" x14ac:dyDescent="0.3"/>
    <row r="181" s="97" customFormat="1" x14ac:dyDescent="0.3"/>
    <row r="182" s="97" customFormat="1" x14ac:dyDescent="0.3"/>
    <row r="183" s="97" customFormat="1" x14ac:dyDescent="0.3"/>
    <row r="184" s="97" customFormat="1" x14ac:dyDescent="0.3"/>
    <row r="185" s="97" customFormat="1" x14ac:dyDescent="0.3"/>
    <row r="186" s="97" customFormat="1" x14ac:dyDescent="0.3"/>
    <row r="187" s="97" customFormat="1" x14ac:dyDescent="0.3"/>
    <row r="188" s="97" customFormat="1" x14ac:dyDescent="0.3"/>
    <row r="189" s="97" customFormat="1" x14ac:dyDescent="0.3"/>
    <row r="190" s="97" customFormat="1" x14ac:dyDescent="0.3"/>
    <row r="191" s="97" customFormat="1" x14ac:dyDescent="0.3"/>
    <row r="192" s="97" customFormat="1" x14ac:dyDescent="0.3"/>
    <row r="193" s="97" customFormat="1" x14ac:dyDescent="0.3"/>
    <row r="194" s="97" customFormat="1" x14ac:dyDescent="0.3"/>
    <row r="195" s="97" customFormat="1" x14ac:dyDescent="0.3"/>
    <row r="196" s="97" customFormat="1" x14ac:dyDescent="0.3"/>
    <row r="197" s="97" customFormat="1" x14ac:dyDescent="0.3"/>
    <row r="198" s="97" customFormat="1" x14ac:dyDescent="0.3"/>
    <row r="199" s="97" customFormat="1" x14ac:dyDescent="0.3"/>
    <row r="200" s="97" customFormat="1" x14ac:dyDescent="0.3"/>
    <row r="201" s="97" customFormat="1" x14ac:dyDescent="0.3"/>
    <row r="202" s="97" customFormat="1" x14ac:dyDescent="0.3"/>
    <row r="203" s="97" customFormat="1" x14ac:dyDescent="0.3"/>
    <row r="204" s="97" customFormat="1" x14ac:dyDescent="0.3"/>
    <row r="205" s="97" customFormat="1" x14ac:dyDescent="0.3"/>
    <row r="206" s="97" customFormat="1" x14ac:dyDescent="0.3"/>
    <row r="207" s="97" customFormat="1" x14ac:dyDescent="0.3"/>
    <row r="208" s="97" customFormat="1" x14ac:dyDescent="0.3"/>
    <row r="209" s="97" customFormat="1" x14ac:dyDescent="0.3"/>
    <row r="210" s="97" customFormat="1" x14ac:dyDescent="0.3"/>
    <row r="211" s="97" customFormat="1" x14ac:dyDescent="0.3"/>
    <row r="212" s="97" customFormat="1" x14ac:dyDescent="0.3"/>
    <row r="213" s="97" customFormat="1" x14ac:dyDescent="0.3"/>
    <row r="214" s="97" customFormat="1" x14ac:dyDescent="0.3"/>
    <row r="215" s="97" customFormat="1" x14ac:dyDescent="0.3"/>
    <row r="216" s="97" customFormat="1" x14ac:dyDescent="0.3"/>
    <row r="217" s="97" customFormat="1" x14ac:dyDescent="0.3"/>
    <row r="218" s="97" customFormat="1" x14ac:dyDescent="0.3"/>
    <row r="219" s="97" customFormat="1" x14ac:dyDescent="0.3"/>
    <row r="220" s="97" customFormat="1" x14ac:dyDescent="0.3"/>
    <row r="221" s="97" customFormat="1" x14ac:dyDescent="0.3"/>
    <row r="222" s="97" customFormat="1" x14ac:dyDescent="0.3"/>
    <row r="223" s="97" customFormat="1" x14ac:dyDescent="0.3"/>
    <row r="224" s="97" customFormat="1" x14ac:dyDescent="0.3"/>
    <row r="225" s="97" customFormat="1" x14ac:dyDescent="0.3"/>
    <row r="226" s="97" customFormat="1" x14ac:dyDescent="0.3"/>
    <row r="227" s="97" customFormat="1" x14ac:dyDescent="0.3"/>
    <row r="228" s="97" customFormat="1" x14ac:dyDescent="0.3"/>
    <row r="229" s="97" customFormat="1" x14ac:dyDescent="0.3"/>
    <row r="230" s="97" customFormat="1" x14ac:dyDescent="0.3"/>
    <row r="231" s="97" customFormat="1" x14ac:dyDescent="0.3"/>
    <row r="232" s="97" customFormat="1" x14ac:dyDescent="0.3"/>
    <row r="233" s="97" customFormat="1" x14ac:dyDescent="0.3"/>
    <row r="234" s="97" customFormat="1" x14ac:dyDescent="0.3"/>
    <row r="235" s="97" customFormat="1" x14ac:dyDescent="0.3"/>
    <row r="236" s="97" customFormat="1" x14ac:dyDescent="0.3"/>
    <row r="237" s="97" customFormat="1" x14ac:dyDescent="0.3"/>
    <row r="238" s="97" customFormat="1" x14ac:dyDescent="0.3"/>
    <row r="239" s="97" customFormat="1" x14ac:dyDescent="0.3"/>
    <row r="240" s="97" customFormat="1" x14ac:dyDescent="0.3"/>
    <row r="241" s="97" customFormat="1" x14ac:dyDescent="0.3"/>
    <row r="242" s="97" customFormat="1" x14ac:dyDescent="0.3"/>
    <row r="243" s="97" customFormat="1" x14ac:dyDescent="0.3"/>
    <row r="244" s="97" customFormat="1" x14ac:dyDescent="0.3"/>
    <row r="245" s="97" customFormat="1" x14ac:dyDescent="0.3"/>
    <row r="246" s="97" customFormat="1" x14ac:dyDescent="0.3"/>
    <row r="247" s="97" customFormat="1" x14ac:dyDescent="0.3"/>
    <row r="248" s="97" customFormat="1" x14ac:dyDescent="0.3"/>
    <row r="249" s="97" customFormat="1" x14ac:dyDescent="0.3"/>
    <row r="250" s="97" customFormat="1" x14ac:dyDescent="0.3"/>
    <row r="251" s="97" customFormat="1" x14ac:dyDescent="0.3"/>
    <row r="252" s="97" customFormat="1" x14ac:dyDescent="0.3"/>
    <row r="253" s="97" customFormat="1" x14ac:dyDescent="0.3"/>
    <row r="254" s="97" customFormat="1" x14ac:dyDescent="0.3"/>
    <row r="255" s="97" customFormat="1" x14ac:dyDescent="0.3"/>
    <row r="256" s="97" customFormat="1" x14ac:dyDescent="0.3"/>
    <row r="257" s="97" customFormat="1" x14ac:dyDescent="0.3"/>
    <row r="258" s="97" customFormat="1" x14ac:dyDescent="0.3"/>
    <row r="259" s="97" customFormat="1" x14ac:dyDescent="0.3"/>
    <row r="260" s="97" customFormat="1" x14ac:dyDescent="0.3"/>
    <row r="261" s="97" customFormat="1" x14ac:dyDescent="0.3"/>
    <row r="262" s="97" customFormat="1" x14ac:dyDescent="0.3"/>
    <row r="263" s="97" customFormat="1" x14ac:dyDescent="0.3"/>
    <row r="264" s="97" customFormat="1" x14ac:dyDescent="0.3"/>
    <row r="265" s="97" customFormat="1" x14ac:dyDescent="0.3"/>
    <row r="266" s="97" customFormat="1" x14ac:dyDescent="0.3"/>
    <row r="267" s="97" customFormat="1" x14ac:dyDescent="0.3"/>
    <row r="268" s="97" customFormat="1" x14ac:dyDescent="0.3"/>
    <row r="269" s="97" customFormat="1" x14ac:dyDescent="0.3"/>
    <row r="270" s="97" customFormat="1" x14ac:dyDescent="0.3"/>
    <row r="271" s="97" customFormat="1" x14ac:dyDescent="0.3"/>
    <row r="272" s="97" customFormat="1" x14ac:dyDescent="0.3"/>
    <row r="273" s="97" customFormat="1" x14ac:dyDescent="0.3"/>
    <row r="274" s="97" customFormat="1" x14ac:dyDescent="0.3"/>
    <row r="275" s="97" customFormat="1" x14ac:dyDescent="0.3"/>
    <row r="276" s="97" customFormat="1" x14ac:dyDescent="0.3"/>
    <row r="277" s="97" customFormat="1" x14ac:dyDescent="0.3"/>
    <row r="278" s="97" customFormat="1" x14ac:dyDescent="0.3"/>
    <row r="279" s="97" customFormat="1" x14ac:dyDescent="0.3"/>
    <row r="280" s="97" customFormat="1" x14ac:dyDescent="0.3"/>
    <row r="281" s="97" customFormat="1" x14ac:dyDescent="0.3"/>
    <row r="282" s="97" customFormat="1" x14ac:dyDescent="0.3"/>
    <row r="283" s="97" customFormat="1" x14ac:dyDescent="0.3"/>
    <row r="284" s="97" customFormat="1" x14ac:dyDescent="0.3"/>
    <row r="285" s="97" customFormat="1" x14ac:dyDescent="0.3"/>
    <row r="286" s="97" customFormat="1" x14ac:dyDescent="0.3"/>
    <row r="287" s="97" customFormat="1" x14ac:dyDescent="0.3"/>
    <row r="288" s="97" customFormat="1" x14ac:dyDescent="0.3"/>
    <row r="289" s="97" customFormat="1" x14ac:dyDescent="0.3"/>
    <row r="290" s="97" customFormat="1" x14ac:dyDescent="0.3"/>
    <row r="291" s="97" customFormat="1" x14ac:dyDescent="0.3"/>
    <row r="292" s="97" customFormat="1" x14ac:dyDescent="0.3"/>
    <row r="293" s="97" customFormat="1" x14ac:dyDescent="0.3"/>
    <row r="294" s="97" customFormat="1" x14ac:dyDescent="0.3"/>
    <row r="295" s="97" customFormat="1" x14ac:dyDescent="0.3"/>
    <row r="296" s="97" customFormat="1" x14ac:dyDescent="0.3"/>
    <row r="297" s="97" customFormat="1" x14ac:dyDescent="0.3"/>
    <row r="298" s="97" customFormat="1" x14ac:dyDescent="0.3"/>
    <row r="299" s="97" customFormat="1" x14ac:dyDescent="0.3"/>
    <row r="300" s="97" customFormat="1" x14ac:dyDescent="0.3"/>
    <row r="301" s="97" customFormat="1" x14ac:dyDescent="0.3"/>
    <row r="302" s="97" customFormat="1" x14ac:dyDescent="0.3"/>
    <row r="303" s="97" customFormat="1" x14ac:dyDescent="0.3"/>
    <row r="304" s="97" customFormat="1" x14ac:dyDescent="0.3"/>
    <row r="305" s="97" customFormat="1" x14ac:dyDescent="0.3"/>
    <row r="306" s="97" customFormat="1" x14ac:dyDescent="0.3"/>
    <row r="307" s="97" customFormat="1" x14ac:dyDescent="0.3"/>
    <row r="308" s="97" customFormat="1" x14ac:dyDescent="0.3"/>
    <row r="309" s="97" customFormat="1" x14ac:dyDescent="0.3"/>
    <row r="310" s="97" customFormat="1" x14ac:dyDescent="0.3"/>
    <row r="311" s="97" customFormat="1" x14ac:dyDescent="0.3"/>
    <row r="312" s="97" customFormat="1" x14ac:dyDescent="0.3"/>
    <row r="313" s="97" customFormat="1" x14ac:dyDescent="0.3"/>
    <row r="314" s="97" customFormat="1" x14ac:dyDescent="0.3"/>
    <row r="315" s="97" customFormat="1" x14ac:dyDescent="0.3"/>
    <row r="316" s="97" customFormat="1" x14ac:dyDescent="0.3"/>
    <row r="317" s="97" customFormat="1" x14ac:dyDescent="0.3"/>
    <row r="318" s="97" customFormat="1" x14ac:dyDescent="0.3"/>
    <row r="319" s="97" customFormat="1" x14ac:dyDescent="0.3"/>
    <row r="320" s="97" customFormat="1" x14ac:dyDescent="0.3"/>
    <row r="321" s="97" customFormat="1" x14ac:dyDescent="0.3"/>
    <row r="322" s="97" customFormat="1" x14ac:dyDescent="0.3"/>
    <row r="323" s="97" customFormat="1" x14ac:dyDescent="0.3"/>
    <row r="324" s="97" customFormat="1" x14ac:dyDescent="0.3"/>
    <row r="325" s="97" customFormat="1" x14ac:dyDescent="0.3"/>
    <row r="326" s="97" customFormat="1" x14ac:dyDescent="0.3"/>
    <row r="327" s="97" customFormat="1" x14ac:dyDescent="0.3"/>
    <row r="328" s="97" customFormat="1" x14ac:dyDescent="0.3"/>
    <row r="329" s="97" customFormat="1" x14ac:dyDescent="0.3"/>
    <row r="330" s="97" customFormat="1" x14ac:dyDescent="0.3"/>
  </sheetData>
  <sheetProtection algorithmName="SHA-512" hashValue="psCKAvUSmaonD5ikYYPtiRfopCm7xWFcGLqaVjWeqq5p+h/dkv2h1VU5K08H4QppbaHuvNbUy/SZUU9zo350fQ==" saltValue="SpcqOdmKTMo4pLsrKySdtQ==" spinCount="100000" sheet="1" objects="1" scenarios="1"/>
  <mergeCells count="5">
    <mergeCell ref="B3:E3"/>
    <mergeCell ref="J5:K5"/>
    <mergeCell ref="D32:F32"/>
    <mergeCell ref="D33:F33"/>
    <mergeCell ref="D34:F34"/>
  </mergeCells>
  <pageMargins left="0.70866141732283472" right="0.70866141732283472" top="0.59055118110236227" bottom="0.59055118110236227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N301"/>
  <sheetViews>
    <sheetView zoomScale="90" zoomScaleNormal="90" zoomScaleSheetLayoutView="100" zoomScalePageLayoutView="60" workbookViewId="0">
      <selection activeCell="N9" sqref="N9"/>
    </sheetView>
  </sheetViews>
  <sheetFormatPr baseColWidth="10" defaultColWidth="11.54296875" defaultRowHeight="13" x14ac:dyDescent="0.3"/>
  <cols>
    <col min="1" max="1" width="20.36328125" style="57" customWidth="1"/>
    <col min="2" max="2" width="25.90625" style="57" customWidth="1"/>
    <col min="3" max="3" width="11.54296875" style="57" customWidth="1"/>
    <col min="4" max="4" width="17.36328125" style="57" customWidth="1"/>
    <col min="5" max="5" width="13.36328125" style="57" customWidth="1"/>
    <col min="6" max="6" width="3" style="57" customWidth="1"/>
    <col min="7" max="7" width="14.453125" style="57" customWidth="1"/>
    <col min="8" max="8" width="12" style="57" customWidth="1"/>
    <col min="9" max="9" width="15.36328125" style="57" customWidth="1"/>
    <col min="10" max="10" width="15.54296875" style="57" customWidth="1"/>
    <col min="11" max="11" width="15.90625" style="57" customWidth="1"/>
    <col min="12" max="16" width="11.54296875" style="57"/>
    <col min="17" max="40" width="11.54296875" style="97"/>
    <col min="41" max="16384" width="11.54296875" style="57"/>
  </cols>
  <sheetData>
    <row r="1" spans="1:40" ht="25.25" customHeight="1" x14ac:dyDescent="0.6">
      <c r="A1" s="307" t="s">
        <v>155</v>
      </c>
      <c r="B1" s="203"/>
      <c r="C1" s="203"/>
      <c r="D1" s="203"/>
      <c r="E1" s="203"/>
      <c r="F1" s="203"/>
      <c r="G1" s="203"/>
      <c r="H1" s="558"/>
      <c r="I1" s="558"/>
      <c r="J1" s="203"/>
      <c r="K1" s="203"/>
      <c r="L1" s="97"/>
      <c r="M1" s="97"/>
      <c r="N1" s="97"/>
      <c r="O1" s="97"/>
      <c r="P1" s="97"/>
    </row>
    <row r="2" spans="1:40" s="61" customFormat="1" ht="5" customHeight="1" x14ac:dyDescent="0.45">
      <c r="A2" s="20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</row>
    <row r="3" spans="1:40" s="237" customFormat="1" ht="23.25" customHeight="1" x14ac:dyDescent="0.5">
      <c r="A3" s="559" t="s">
        <v>156</v>
      </c>
      <c r="B3" s="622" t="str">
        <f>'Eingabe&amp;Ergebnis'!B3:E3</f>
        <v>Name</v>
      </c>
      <c r="C3" s="622"/>
      <c r="D3" s="622"/>
      <c r="E3" s="622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304"/>
      <c r="AM3" s="304"/>
      <c r="AN3" s="304"/>
    </row>
    <row r="4" spans="1:40" ht="9" customHeight="1" thickBot="1" x14ac:dyDescent="0.3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40" s="261" customFormat="1" ht="23.4" customHeight="1" thickBot="1" x14ac:dyDescent="0.6">
      <c r="A5" s="267" t="s">
        <v>71</v>
      </c>
      <c r="B5" s="268"/>
      <c r="C5" s="268"/>
      <c r="D5" s="268"/>
      <c r="E5" s="268"/>
      <c r="F5" s="268"/>
      <c r="G5" s="243" t="s">
        <v>28</v>
      </c>
      <c r="H5" s="244"/>
      <c r="I5" s="244"/>
      <c r="J5" s="245">
        <f>'Eingabe&amp;Ergebnis'!J12</f>
        <v>228100</v>
      </c>
      <c r="K5" s="246" t="s">
        <v>60</v>
      </c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</row>
    <row r="6" spans="1:40" ht="5.25" customHeight="1" thickBot="1" x14ac:dyDescent="0.35">
      <c r="A6" s="97"/>
      <c r="B6" s="97"/>
      <c r="C6" s="97"/>
      <c r="D6" s="97"/>
      <c r="E6" s="97"/>
      <c r="F6" s="97"/>
      <c r="G6" s="98"/>
      <c r="H6" s="97"/>
      <c r="I6" s="97"/>
      <c r="J6" s="99"/>
      <c r="K6" s="97"/>
      <c r="L6" s="97"/>
      <c r="M6" s="97"/>
      <c r="N6" s="97"/>
      <c r="O6" s="97"/>
      <c r="P6" s="97"/>
    </row>
    <row r="7" spans="1:40" ht="24" thickBot="1" x14ac:dyDescent="0.6">
      <c r="A7" s="337" t="s">
        <v>105</v>
      </c>
      <c r="B7" s="157"/>
      <c r="C7" s="157"/>
      <c r="D7" s="157"/>
      <c r="E7" s="157"/>
      <c r="F7" s="157"/>
      <c r="G7" s="239" t="s">
        <v>86</v>
      </c>
      <c r="H7" s="240"/>
      <c r="I7" s="240"/>
      <c r="J7" s="241">
        <f>'Eingabe&amp;Ergebnis'!J17</f>
        <v>1999.1999999999998</v>
      </c>
      <c r="K7" s="242" t="s">
        <v>85</v>
      </c>
      <c r="L7" s="97"/>
      <c r="M7" s="97"/>
      <c r="N7" s="97"/>
      <c r="O7" s="97"/>
      <c r="P7" s="97"/>
    </row>
    <row r="8" spans="1:40" s="73" customFormat="1" ht="21.9" customHeight="1" x14ac:dyDescent="0.5">
      <c r="A8" s="274" t="s">
        <v>133</v>
      </c>
      <c r="B8" s="78"/>
      <c r="C8" s="78"/>
      <c r="D8" s="506">
        <f>'Eingabe&amp;Ergebnis'!D19</f>
        <v>70</v>
      </c>
      <c r="E8" s="346" t="s">
        <v>88</v>
      </c>
      <c r="F8" s="78"/>
      <c r="G8" s="82"/>
      <c r="H8" s="82"/>
      <c r="I8" s="78"/>
      <c r="J8" s="507">
        <f>J7*D8/100</f>
        <v>1399.44</v>
      </c>
      <c r="K8" s="350" t="s">
        <v>117</v>
      </c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</row>
    <row r="9" spans="1:40" s="73" customFormat="1" ht="21.9" customHeight="1" thickBot="1" x14ac:dyDescent="0.55000000000000004">
      <c r="A9" s="275" t="s">
        <v>141</v>
      </c>
      <c r="B9" s="190"/>
      <c r="C9" s="190"/>
      <c r="D9" s="508">
        <f>'Eingabe&amp;Ergebnis'!D20</f>
        <v>30</v>
      </c>
      <c r="E9" s="347" t="s">
        <v>88</v>
      </c>
      <c r="F9" s="190"/>
      <c r="G9" s="191"/>
      <c r="H9" s="191"/>
      <c r="I9" s="190"/>
      <c r="J9" s="509">
        <f>D9*J7/100</f>
        <v>599.75999999999988</v>
      </c>
      <c r="K9" s="510" t="s">
        <v>118</v>
      </c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</row>
    <row r="10" spans="1:40" ht="6" customHeight="1" thickBot="1" x14ac:dyDescent="0.35">
      <c r="A10" s="97"/>
      <c r="B10" s="97"/>
      <c r="C10" s="97"/>
      <c r="D10" s="97"/>
      <c r="E10" s="97"/>
      <c r="F10" s="97"/>
      <c r="G10" s="97"/>
      <c r="H10" s="97"/>
      <c r="I10" s="97"/>
      <c r="J10" s="98"/>
      <c r="K10" s="97"/>
      <c r="L10" s="97"/>
      <c r="M10" s="97"/>
      <c r="N10" s="97"/>
      <c r="O10" s="97"/>
      <c r="P10" s="97"/>
    </row>
    <row r="11" spans="1:40" s="237" customFormat="1" ht="24" thickBot="1" x14ac:dyDescent="0.6">
      <c r="A11" s="351" t="s">
        <v>72</v>
      </c>
      <c r="B11" s="305"/>
      <c r="C11" s="305"/>
      <c r="D11" s="305"/>
      <c r="E11" s="305"/>
      <c r="F11" s="305"/>
      <c r="G11" s="247" t="s">
        <v>138</v>
      </c>
      <c r="H11" s="248"/>
      <c r="I11" s="248"/>
      <c r="J11" s="249">
        <f>'Eingabe&amp;Ergebnis'!J27</f>
        <v>105420</v>
      </c>
      <c r="K11" s="250" t="s">
        <v>89</v>
      </c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</row>
    <row r="12" spans="1:40" s="73" customFormat="1" ht="21.9" customHeight="1" x14ac:dyDescent="0.5">
      <c r="A12" s="522" t="s">
        <v>94</v>
      </c>
      <c r="B12" s="523" t="s">
        <v>9</v>
      </c>
      <c r="C12" s="534">
        <f>'Eingabe&amp;Ergebnis'!D28</f>
        <v>33</v>
      </c>
      <c r="D12" s="524" t="s">
        <v>88</v>
      </c>
      <c r="E12" s="524"/>
      <c r="F12" s="524"/>
      <c r="G12" s="524"/>
      <c r="H12" s="524"/>
      <c r="I12" s="525" t="s">
        <v>65</v>
      </c>
      <c r="J12" s="526">
        <f>C12*J11/100</f>
        <v>34788.6</v>
      </c>
      <c r="K12" s="527" t="s">
        <v>89</v>
      </c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</row>
    <row r="13" spans="1:40" s="73" customFormat="1" ht="21.9" customHeight="1" thickBot="1" x14ac:dyDescent="0.55000000000000004">
      <c r="A13" s="528"/>
      <c r="B13" s="529" t="s">
        <v>10</v>
      </c>
      <c r="C13" s="535">
        <f>'Eingabe&amp;Ergebnis'!D29</f>
        <v>67</v>
      </c>
      <c r="D13" s="530" t="s">
        <v>88</v>
      </c>
      <c r="E13" s="530"/>
      <c r="F13" s="530"/>
      <c r="G13" s="530"/>
      <c r="H13" s="530"/>
      <c r="I13" s="531"/>
      <c r="J13" s="532">
        <f>C13*J11/100</f>
        <v>70631.399999999994</v>
      </c>
      <c r="K13" s="533" t="s">
        <v>89</v>
      </c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</row>
    <row r="14" spans="1:40" ht="6" customHeight="1" thickBot="1" x14ac:dyDescent="0.3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</row>
    <row r="15" spans="1:40" ht="24" thickBot="1" x14ac:dyDescent="0.6">
      <c r="A15" s="352" t="s">
        <v>99</v>
      </c>
      <c r="B15" s="265"/>
      <c r="C15" s="265"/>
      <c r="D15" s="265"/>
      <c r="E15" s="265"/>
      <c r="F15" s="265"/>
      <c r="G15" s="251" t="s">
        <v>139</v>
      </c>
      <c r="H15" s="252"/>
      <c r="I15" s="253"/>
      <c r="J15" s="254">
        <f>'Eingabe&amp;Ergebnis'!J35</f>
        <v>43274.909999999996</v>
      </c>
      <c r="K15" s="255" t="s">
        <v>89</v>
      </c>
      <c r="L15" s="97"/>
      <c r="M15" s="97"/>
      <c r="N15" s="97"/>
      <c r="O15" s="97"/>
      <c r="P15" s="97"/>
    </row>
    <row r="16" spans="1:40" s="73" customFormat="1" ht="21.9" customHeight="1" x14ac:dyDescent="0.5">
      <c r="A16" s="512" t="s">
        <v>146</v>
      </c>
      <c r="B16" s="513"/>
      <c r="C16" s="520">
        <f>J16/$J$15*100</f>
        <v>20.097442143727161</v>
      </c>
      <c r="D16" s="623" t="s">
        <v>153</v>
      </c>
      <c r="E16" s="623"/>
      <c r="F16" s="623"/>
      <c r="G16" s="514"/>
      <c r="H16" s="513"/>
      <c r="I16" s="513"/>
      <c r="J16" s="520">
        <f>'Eingabe&amp;Ergebnis'!J32</f>
        <v>8697.15</v>
      </c>
      <c r="K16" s="515" t="s">
        <v>89</v>
      </c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  <c r="AI16" s="218"/>
      <c r="AJ16" s="218"/>
      <c r="AK16" s="218"/>
      <c r="AL16" s="218"/>
      <c r="AM16" s="218"/>
      <c r="AN16" s="218"/>
    </row>
    <row r="17" spans="1:40" s="218" customFormat="1" ht="21.9" customHeight="1" x14ac:dyDescent="0.5">
      <c r="A17" s="512" t="s">
        <v>147</v>
      </c>
      <c r="B17" s="513"/>
      <c r="C17" s="520">
        <f>J17/$J$15*100</f>
        <v>65.286236297198556</v>
      </c>
      <c r="D17" s="624" t="s">
        <v>153</v>
      </c>
      <c r="E17" s="624"/>
      <c r="F17" s="624"/>
      <c r="G17" s="514"/>
      <c r="H17" s="513"/>
      <c r="I17" s="513"/>
      <c r="J17" s="520">
        <f>'Eingabe&amp;Ergebnis'!J33</f>
        <v>28252.560000000001</v>
      </c>
      <c r="K17" s="515" t="s">
        <v>89</v>
      </c>
    </row>
    <row r="18" spans="1:40" s="218" customFormat="1" ht="21.9" customHeight="1" thickBot="1" x14ac:dyDescent="0.55000000000000004">
      <c r="A18" s="516" t="s">
        <v>148</v>
      </c>
      <c r="B18" s="517"/>
      <c r="C18" s="521">
        <f>J18/$J$15*100</f>
        <v>14.616321559074299</v>
      </c>
      <c r="D18" s="625" t="s">
        <v>153</v>
      </c>
      <c r="E18" s="625"/>
      <c r="F18" s="625"/>
      <c r="G18" s="518"/>
      <c r="H18" s="517"/>
      <c r="I18" s="517"/>
      <c r="J18" s="521">
        <f>'Eingabe&amp;Ergebnis'!J34</f>
        <v>6325.2</v>
      </c>
      <c r="K18" s="519" t="s">
        <v>89</v>
      </c>
    </row>
    <row r="19" spans="1:40" s="97" customFormat="1" ht="4.5" customHeight="1" thickBot="1" x14ac:dyDescent="0.35"/>
    <row r="20" spans="1:40" s="97" customFormat="1" ht="25.5" customHeight="1" thickBot="1" x14ac:dyDescent="0.6">
      <c r="A20" s="264" t="s">
        <v>131</v>
      </c>
      <c r="B20" s="112"/>
      <c r="C20" s="112"/>
      <c r="D20" s="112"/>
      <c r="E20" s="112"/>
      <c r="F20" s="112"/>
      <c r="G20" s="112"/>
      <c r="H20" s="112"/>
      <c r="I20" s="112"/>
      <c r="J20" s="260">
        <f>'Eingabe&amp;Ergebnis'!J37</f>
        <v>62145.090000000004</v>
      </c>
      <c r="K20" s="238" t="s">
        <v>89</v>
      </c>
    </row>
    <row r="21" spans="1:40" s="97" customFormat="1" ht="4.5" customHeight="1" thickBot="1" x14ac:dyDescent="0.35"/>
    <row r="22" spans="1:40" s="304" customFormat="1" ht="24" thickBot="1" x14ac:dyDescent="0.6">
      <c r="A22" s="353" t="s">
        <v>142</v>
      </c>
      <c r="B22" s="302"/>
      <c r="C22" s="302"/>
      <c r="D22" s="302"/>
      <c r="E22" s="302"/>
      <c r="F22" s="302"/>
      <c r="G22" s="256" t="s">
        <v>140</v>
      </c>
      <c r="H22" s="257"/>
      <c r="I22" s="257"/>
      <c r="J22" s="258">
        <f>'Eingabe&amp;Ergebnis'!J48</f>
        <v>22007</v>
      </c>
      <c r="K22" s="259" t="s">
        <v>89</v>
      </c>
    </row>
    <row r="23" spans="1:40" s="218" customFormat="1" ht="21.9" customHeight="1" x14ac:dyDescent="0.5">
      <c r="A23" s="545" t="s">
        <v>149</v>
      </c>
      <c r="B23" s="511"/>
      <c r="C23" s="536">
        <f>J23/$J$22*100</f>
        <v>65.34284545826327</v>
      </c>
      <c r="D23" s="537" t="s">
        <v>88</v>
      </c>
      <c r="E23" s="538"/>
      <c r="F23" s="539"/>
      <c r="G23" s="539"/>
      <c r="H23" s="540"/>
      <c r="I23" s="541"/>
      <c r="J23" s="546">
        <f>'Eingabe&amp;Ergebnis'!J40+'Eingabe&amp;Ergebnis'!J43</f>
        <v>14380</v>
      </c>
      <c r="K23" s="542" t="s">
        <v>60</v>
      </c>
    </row>
    <row r="24" spans="1:40" s="218" customFormat="1" ht="21.9" customHeight="1" x14ac:dyDescent="0.5">
      <c r="A24" s="545" t="s">
        <v>150</v>
      </c>
      <c r="B24" s="543"/>
      <c r="C24" s="536">
        <f t="shared" ref="C24:C26" si="0">J24/$J$22*100</f>
        <v>20.22538283273504</v>
      </c>
      <c r="D24" s="537" t="s">
        <v>88</v>
      </c>
      <c r="E24" s="538"/>
      <c r="F24" s="539"/>
      <c r="G24" s="539"/>
      <c r="H24" s="539"/>
      <c r="I24" s="539"/>
      <c r="J24" s="547">
        <f>'Eingabe&amp;Ergebnis'!J41+'Eingabe&amp;Ergebnis'!J44+'Eingabe&amp;Ergebnis'!J46</f>
        <v>4451</v>
      </c>
      <c r="K24" s="542" t="s">
        <v>60</v>
      </c>
      <c r="M24" s="544"/>
    </row>
    <row r="25" spans="1:40" s="218" customFormat="1" ht="21.9" customHeight="1" x14ac:dyDescent="0.5">
      <c r="A25" s="545" t="s">
        <v>151</v>
      </c>
      <c r="B25" s="543"/>
      <c r="C25" s="536">
        <f t="shared" si="0"/>
        <v>9.8877629845049295</v>
      </c>
      <c r="D25" s="537" t="s">
        <v>88</v>
      </c>
      <c r="E25" s="538"/>
      <c r="F25" s="539"/>
      <c r="G25" s="539"/>
      <c r="H25" s="539"/>
      <c r="I25" s="539"/>
      <c r="J25" s="547">
        <f>'Eingabe&amp;Ergebnis'!J42+'Eingabe&amp;Ergebnis'!J45</f>
        <v>2176</v>
      </c>
      <c r="K25" s="542" t="s">
        <v>60</v>
      </c>
    </row>
    <row r="26" spans="1:40" s="218" customFormat="1" ht="21.9" customHeight="1" thickBot="1" x14ac:dyDescent="0.55000000000000004">
      <c r="A26" s="548" t="s">
        <v>152</v>
      </c>
      <c r="B26" s="549"/>
      <c r="C26" s="550">
        <f t="shared" si="0"/>
        <v>4.5440087244967504</v>
      </c>
      <c r="D26" s="551" t="s">
        <v>88</v>
      </c>
      <c r="E26" s="552"/>
      <c r="F26" s="553"/>
      <c r="G26" s="553"/>
      <c r="H26" s="554"/>
      <c r="I26" s="555"/>
      <c r="J26" s="556">
        <f>'Eingabe&amp;Ergebnis'!J47</f>
        <v>1000</v>
      </c>
      <c r="K26" s="557" t="s">
        <v>60</v>
      </c>
    </row>
    <row r="27" spans="1:40" ht="4.5" customHeight="1" thickBot="1" x14ac:dyDescent="0.4">
      <c r="H27" s="60"/>
      <c r="K27" s="69"/>
      <c r="L27" s="97"/>
      <c r="M27" s="97"/>
      <c r="N27" s="97"/>
      <c r="O27" s="97"/>
      <c r="P27" s="97"/>
    </row>
    <row r="28" spans="1:40" s="229" customFormat="1" ht="23.25" customHeight="1" thickBot="1" x14ac:dyDescent="0.6">
      <c r="A28" s="264" t="s">
        <v>112</v>
      </c>
      <c r="B28" s="226"/>
      <c r="C28" s="226"/>
      <c r="D28" s="226"/>
      <c r="E28" s="226"/>
      <c r="F28" s="226"/>
      <c r="G28" s="226"/>
      <c r="H28" s="226"/>
      <c r="I28" s="226"/>
      <c r="J28" s="260">
        <f>'Eingabe&amp;Ergebnis'!J50</f>
        <v>40138.090000000004</v>
      </c>
      <c r="K28" s="227" t="s">
        <v>89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/>
      <c r="AG28" s="228"/>
      <c r="AH28" s="228"/>
      <c r="AI28" s="228"/>
      <c r="AJ28" s="228"/>
      <c r="AK28" s="228"/>
      <c r="AL28" s="228"/>
      <c r="AM28" s="228"/>
      <c r="AN28" s="228"/>
    </row>
    <row r="29" spans="1:40" ht="4.5" customHeight="1" thickBot="1" x14ac:dyDescent="0.6">
      <c r="A29" s="97"/>
      <c r="B29" s="97"/>
      <c r="C29" s="97"/>
      <c r="D29" s="97"/>
      <c r="E29" s="97"/>
      <c r="F29" s="97"/>
      <c r="G29" s="97"/>
      <c r="H29" s="98"/>
      <c r="I29" s="97"/>
      <c r="J29" s="269"/>
      <c r="K29" s="298"/>
      <c r="L29" s="97"/>
      <c r="M29" s="97"/>
      <c r="N29" s="97"/>
      <c r="O29" s="97"/>
      <c r="P29" s="97"/>
    </row>
    <row r="30" spans="1:40" s="232" customFormat="1" ht="24" customHeight="1" thickBot="1" x14ac:dyDescent="0.6">
      <c r="A30" s="239" t="s">
        <v>128</v>
      </c>
      <c r="B30" s="230"/>
      <c r="C30" s="230"/>
      <c r="D30" s="230"/>
      <c r="E30" s="230"/>
      <c r="F30" s="230"/>
      <c r="G30" s="230"/>
      <c r="H30" s="230"/>
      <c r="I30" s="230"/>
      <c r="J30" s="262">
        <f>'Eingabe&amp;Ergebnis'!J52</f>
        <v>10795.679999999998</v>
      </c>
      <c r="K30" s="231" t="s">
        <v>89</v>
      </c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</row>
    <row r="31" spans="1:40" ht="6" customHeight="1" thickBot="1" x14ac:dyDescent="0.6">
      <c r="A31" s="97"/>
      <c r="B31" s="97"/>
      <c r="C31" s="97"/>
      <c r="D31" s="97"/>
      <c r="E31" s="97"/>
      <c r="F31" s="97"/>
      <c r="G31" s="97"/>
      <c r="H31" s="97"/>
      <c r="I31" s="97"/>
      <c r="J31" s="269"/>
      <c r="K31" s="298"/>
      <c r="L31" s="97"/>
      <c r="M31" s="97"/>
      <c r="N31" s="97"/>
      <c r="O31" s="97"/>
      <c r="P31" s="97"/>
    </row>
    <row r="32" spans="1:40" s="229" customFormat="1" ht="26" customHeight="1" thickBot="1" x14ac:dyDescent="0.6">
      <c r="A32" s="264" t="s">
        <v>113</v>
      </c>
      <c r="B32" s="226"/>
      <c r="C32" s="226"/>
      <c r="D32" s="226"/>
      <c r="E32" s="226"/>
      <c r="F32" s="226"/>
      <c r="G32" s="226"/>
      <c r="H32" s="226"/>
      <c r="I32" s="226"/>
      <c r="J32" s="260">
        <f>'Eingabe&amp;Ergebnis'!J54</f>
        <v>29342.410000000003</v>
      </c>
      <c r="K32" s="227" t="s">
        <v>89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</row>
    <row r="33" spans="1:40" ht="6" customHeight="1" thickBot="1" x14ac:dyDescent="0.6">
      <c r="J33" s="261"/>
      <c r="K33" s="69"/>
      <c r="L33" s="97"/>
      <c r="M33" s="97"/>
      <c r="N33" s="97"/>
      <c r="O33" s="97"/>
      <c r="P33" s="97"/>
    </row>
    <row r="34" spans="1:40" s="229" customFormat="1" ht="24.65" customHeight="1" thickBot="1" x14ac:dyDescent="0.6">
      <c r="A34" s="264" t="s">
        <v>116</v>
      </c>
      <c r="B34" s="226"/>
      <c r="C34" s="226"/>
      <c r="D34" s="226"/>
      <c r="E34" s="226"/>
      <c r="F34" s="226"/>
      <c r="G34" s="233" t="s">
        <v>119</v>
      </c>
      <c r="H34" s="328">
        <f>'Eingabe&amp;Ergebnis'!H56</f>
        <v>1399.44</v>
      </c>
      <c r="I34" s="226" t="s">
        <v>154</v>
      </c>
      <c r="J34" s="263">
        <f>J32/J8</f>
        <v>20.967251186188761</v>
      </c>
      <c r="K34" s="227" t="s">
        <v>121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</row>
    <row r="35" spans="1:40" ht="4.5" customHeight="1" thickBot="1" x14ac:dyDescent="0.6">
      <c r="J35" s="261"/>
      <c r="K35" s="69"/>
      <c r="L35" s="97"/>
      <c r="M35" s="97"/>
      <c r="N35" s="97"/>
      <c r="O35" s="97"/>
      <c r="P35" s="97"/>
    </row>
    <row r="36" spans="1:40" s="229" customFormat="1" ht="30.65" customHeight="1" thickBot="1" x14ac:dyDescent="0.6">
      <c r="A36" s="239" t="s">
        <v>129</v>
      </c>
      <c r="B36" s="230"/>
      <c r="C36" s="230"/>
      <c r="D36" s="230"/>
      <c r="E36" s="230"/>
      <c r="F36" s="230"/>
      <c r="G36" s="233" t="s">
        <v>119</v>
      </c>
      <c r="H36" s="328">
        <f>'Eingabe&amp;Ergebnis'!H58</f>
        <v>20</v>
      </c>
      <c r="I36" s="226" t="s">
        <v>121</v>
      </c>
      <c r="J36" s="262">
        <f>'Eingabe&amp;Ergebnis'!J58</f>
        <v>27988.800000000003</v>
      </c>
      <c r="K36" s="231" t="s">
        <v>89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</row>
    <row r="37" spans="1:40" ht="6" customHeight="1" thickBot="1" x14ac:dyDescent="0.6">
      <c r="J37" s="261"/>
      <c r="K37" s="69"/>
      <c r="L37" s="97"/>
      <c r="M37" s="97"/>
      <c r="N37" s="97"/>
      <c r="O37" s="97"/>
      <c r="P37" s="97"/>
    </row>
    <row r="38" spans="1:40" s="229" customFormat="1" ht="24.75" customHeight="1" thickBot="1" x14ac:dyDescent="0.6">
      <c r="A38" s="264" t="s">
        <v>130</v>
      </c>
      <c r="B38" s="226"/>
      <c r="C38" s="226"/>
      <c r="D38" s="226"/>
      <c r="E38" s="226"/>
      <c r="F38" s="226"/>
      <c r="G38" s="226"/>
      <c r="H38" s="226"/>
      <c r="I38" s="226"/>
      <c r="J38" s="260">
        <f>'Eingabe&amp;Ergebnis'!J60</f>
        <v>1353.6100000000006</v>
      </c>
      <c r="K38" s="227" t="s">
        <v>89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</row>
    <row r="39" spans="1:40" x14ac:dyDescent="0.3"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</row>
    <row r="40" spans="1:40" x14ac:dyDescent="0.3">
      <c r="A40" s="222" t="s">
        <v>125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</row>
    <row r="41" spans="1:40" x14ac:dyDescent="0.3">
      <c r="A41" s="236" t="s">
        <v>127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</row>
    <row r="42" spans="1:40" ht="14.5" x14ac:dyDescent="0.35">
      <c r="A42" s="505" t="s">
        <v>177</v>
      </c>
      <c r="B42" s="356"/>
      <c r="C42" s="356"/>
      <c r="D42" s="356"/>
      <c r="E42" s="356"/>
      <c r="F42" s="356"/>
      <c r="G42" s="356"/>
      <c r="H42" s="356"/>
      <c r="I42" s="97"/>
      <c r="J42" s="97"/>
      <c r="K42" s="97"/>
      <c r="L42" s="97"/>
      <c r="M42" s="97"/>
      <c r="N42" s="97"/>
      <c r="O42" s="97"/>
      <c r="P42" s="97"/>
    </row>
    <row r="43" spans="1:40" ht="14.5" x14ac:dyDescent="0.35">
      <c r="A43" s="221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</row>
    <row r="44" spans="1:40" ht="14.5" x14ac:dyDescent="0.35">
      <c r="A44" s="221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</row>
    <row r="45" spans="1:40" ht="14.5" x14ac:dyDescent="0.35">
      <c r="A45" s="221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40" ht="14.5" x14ac:dyDescent="0.35">
      <c r="A46" s="221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40" s="97" customFormat="1" x14ac:dyDescent="0.3">
      <c r="A47" s="57"/>
    </row>
    <row r="48" spans="1:40" s="97" customFormat="1" x14ac:dyDescent="0.3"/>
    <row r="49" s="97" customFormat="1" x14ac:dyDescent="0.3"/>
    <row r="50" s="97" customFormat="1" x14ac:dyDescent="0.3"/>
    <row r="51" s="97" customFormat="1" x14ac:dyDescent="0.3"/>
    <row r="52" s="97" customFormat="1" x14ac:dyDescent="0.3"/>
    <row r="53" s="97" customFormat="1" x14ac:dyDescent="0.3"/>
    <row r="54" s="97" customFormat="1" x14ac:dyDescent="0.3"/>
    <row r="55" s="97" customFormat="1" x14ac:dyDescent="0.3"/>
    <row r="56" s="97" customFormat="1" x14ac:dyDescent="0.3"/>
    <row r="57" s="97" customFormat="1" x14ac:dyDescent="0.3"/>
    <row r="58" s="97" customFormat="1" x14ac:dyDescent="0.3"/>
    <row r="59" s="97" customFormat="1" x14ac:dyDescent="0.3"/>
    <row r="60" s="97" customFormat="1" x14ac:dyDescent="0.3"/>
    <row r="61" s="97" customFormat="1" x14ac:dyDescent="0.3"/>
    <row r="62" s="97" customFormat="1" x14ac:dyDescent="0.3"/>
    <row r="63" s="97" customFormat="1" x14ac:dyDescent="0.3"/>
    <row r="64" s="97" customFormat="1" x14ac:dyDescent="0.3"/>
    <row r="65" s="97" customFormat="1" x14ac:dyDescent="0.3"/>
    <row r="66" s="97" customFormat="1" x14ac:dyDescent="0.3"/>
    <row r="67" s="97" customFormat="1" x14ac:dyDescent="0.3"/>
    <row r="68" s="97" customFormat="1" x14ac:dyDescent="0.3"/>
    <row r="69" s="97" customFormat="1" x14ac:dyDescent="0.3"/>
    <row r="70" s="97" customFormat="1" x14ac:dyDescent="0.3"/>
    <row r="71" s="97" customFormat="1" x14ac:dyDescent="0.3"/>
    <row r="72" s="97" customFormat="1" x14ac:dyDescent="0.3"/>
    <row r="73" s="97" customFormat="1" x14ac:dyDescent="0.3"/>
    <row r="74" s="97" customFormat="1" x14ac:dyDescent="0.3"/>
    <row r="75" s="97" customFormat="1" x14ac:dyDescent="0.3"/>
    <row r="76" s="97" customFormat="1" x14ac:dyDescent="0.3"/>
    <row r="77" s="97" customFormat="1" x14ac:dyDescent="0.3"/>
    <row r="78" s="97" customFormat="1" x14ac:dyDescent="0.3"/>
    <row r="79" s="97" customFormat="1" x14ac:dyDescent="0.3"/>
    <row r="80" s="97" customFormat="1" x14ac:dyDescent="0.3"/>
    <row r="81" s="97" customFormat="1" x14ac:dyDescent="0.3"/>
    <row r="82" s="97" customFormat="1" x14ac:dyDescent="0.3"/>
    <row r="83" s="97" customFormat="1" x14ac:dyDescent="0.3"/>
    <row r="84" s="97" customFormat="1" x14ac:dyDescent="0.3"/>
    <row r="85" s="97" customFormat="1" x14ac:dyDescent="0.3"/>
    <row r="86" s="97" customFormat="1" x14ac:dyDescent="0.3"/>
    <row r="87" s="97" customFormat="1" x14ac:dyDescent="0.3"/>
    <row r="88" s="97" customFormat="1" x14ac:dyDescent="0.3"/>
    <row r="89" s="97" customFormat="1" x14ac:dyDescent="0.3"/>
    <row r="90" s="97" customFormat="1" x14ac:dyDescent="0.3"/>
    <row r="91" s="97" customFormat="1" x14ac:dyDescent="0.3"/>
    <row r="92" s="97" customFormat="1" x14ac:dyDescent="0.3"/>
    <row r="93" s="97" customFormat="1" x14ac:dyDescent="0.3"/>
    <row r="94" s="97" customFormat="1" x14ac:dyDescent="0.3"/>
    <row r="95" s="97" customFormat="1" x14ac:dyDescent="0.3"/>
    <row r="96" s="97" customFormat="1" x14ac:dyDescent="0.3"/>
    <row r="97" s="97" customFormat="1" x14ac:dyDescent="0.3"/>
    <row r="98" s="97" customFormat="1" x14ac:dyDescent="0.3"/>
    <row r="99" s="97" customFormat="1" x14ac:dyDescent="0.3"/>
    <row r="100" s="97" customFormat="1" x14ac:dyDescent="0.3"/>
    <row r="101" s="97" customFormat="1" x14ac:dyDescent="0.3"/>
    <row r="102" s="97" customFormat="1" x14ac:dyDescent="0.3"/>
    <row r="103" s="97" customFormat="1" x14ac:dyDescent="0.3"/>
    <row r="104" s="97" customFormat="1" x14ac:dyDescent="0.3"/>
    <row r="105" s="97" customFormat="1" x14ac:dyDescent="0.3"/>
    <row r="106" s="97" customFormat="1" x14ac:dyDescent="0.3"/>
    <row r="107" s="97" customFormat="1" x14ac:dyDescent="0.3"/>
    <row r="108" s="97" customFormat="1" x14ac:dyDescent="0.3"/>
    <row r="109" s="97" customFormat="1" x14ac:dyDescent="0.3"/>
    <row r="110" s="97" customFormat="1" x14ac:dyDescent="0.3"/>
    <row r="111" s="97" customFormat="1" x14ac:dyDescent="0.3"/>
    <row r="112" s="97" customFormat="1" x14ac:dyDescent="0.3"/>
    <row r="113" s="97" customFormat="1" x14ac:dyDescent="0.3"/>
    <row r="114" s="97" customFormat="1" x14ac:dyDescent="0.3"/>
    <row r="115" s="97" customFormat="1" x14ac:dyDescent="0.3"/>
    <row r="116" s="97" customFormat="1" x14ac:dyDescent="0.3"/>
    <row r="117" s="97" customFormat="1" x14ac:dyDescent="0.3"/>
    <row r="118" s="97" customFormat="1" x14ac:dyDescent="0.3"/>
    <row r="119" s="97" customFormat="1" x14ac:dyDescent="0.3"/>
    <row r="120" s="97" customFormat="1" x14ac:dyDescent="0.3"/>
    <row r="121" s="97" customFormat="1" x14ac:dyDescent="0.3"/>
    <row r="122" s="97" customFormat="1" x14ac:dyDescent="0.3"/>
    <row r="123" s="97" customFormat="1" x14ac:dyDescent="0.3"/>
    <row r="124" s="97" customFormat="1" x14ac:dyDescent="0.3"/>
    <row r="125" s="97" customFormat="1" x14ac:dyDescent="0.3"/>
    <row r="126" s="97" customFormat="1" x14ac:dyDescent="0.3"/>
    <row r="127" s="97" customFormat="1" x14ac:dyDescent="0.3"/>
    <row r="128" s="97" customFormat="1" x14ac:dyDescent="0.3"/>
    <row r="129" s="97" customFormat="1" x14ac:dyDescent="0.3"/>
    <row r="130" s="97" customFormat="1" x14ac:dyDescent="0.3"/>
    <row r="131" s="97" customFormat="1" x14ac:dyDescent="0.3"/>
    <row r="132" s="97" customFormat="1" x14ac:dyDescent="0.3"/>
    <row r="133" s="97" customFormat="1" x14ac:dyDescent="0.3"/>
    <row r="134" s="97" customFormat="1" x14ac:dyDescent="0.3"/>
    <row r="135" s="97" customFormat="1" x14ac:dyDescent="0.3"/>
    <row r="136" s="97" customFormat="1" x14ac:dyDescent="0.3"/>
    <row r="137" s="97" customFormat="1" x14ac:dyDescent="0.3"/>
    <row r="138" s="97" customFormat="1" x14ac:dyDescent="0.3"/>
    <row r="139" s="97" customFormat="1" x14ac:dyDescent="0.3"/>
    <row r="140" s="97" customFormat="1" x14ac:dyDescent="0.3"/>
    <row r="141" s="97" customFormat="1" x14ac:dyDescent="0.3"/>
    <row r="142" s="97" customFormat="1" x14ac:dyDescent="0.3"/>
    <row r="143" s="97" customFormat="1" x14ac:dyDescent="0.3"/>
    <row r="144" s="97" customFormat="1" x14ac:dyDescent="0.3"/>
    <row r="145" s="97" customFormat="1" x14ac:dyDescent="0.3"/>
    <row r="146" s="97" customFormat="1" x14ac:dyDescent="0.3"/>
    <row r="147" s="97" customFormat="1" x14ac:dyDescent="0.3"/>
    <row r="148" s="97" customFormat="1" x14ac:dyDescent="0.3"/>
    <row r="149" s="97" customFormat="1" x14ac:dyDescent="0.3"/>
    <row r="150" s="97" customFormat="1" x14ac:dyDescent="0.3"/>
    <row r="151" s="97" customFormat="1" x14ac:dyDescent="0.3"/>
    <row r="152" s="97" customFormat="1" x14ac:dyDescent="0.3"/>
    <row r="153" s="97" customFormat="1" x14ac:dyDescent="0.3"/>
    <row r="154" s="97" customFormat="1" x14ac:dyDescent="0.3"/>
    <row r="155" s="97" customFormat="1" x14ac:dyDescent="0.3"/>
    <row r="156" s="97" customFormat="1" x14ac:dyDescent="0.3"/>
    <row r="157" s="97" customFormat="1" x14ac:dyDescent="0.3"/>
    <row r="158" s="97" customFormat="1" x14ac:dyDescent="0.3"/>
    <row r="159" s="97" customFormat="1" x14ac:dyDescent="0.3"/>
    <row r="160" s="97" customFormat="1" x14ac:dyDescent="0.3"/>
    <row r="161" s="97" customFormat="1" x14ac:dyDescent="0.3"/>
    <row r="162" s="97" customFormat="1" x14ac:dyDescent="0.3"/>
    <row r="163" s="97" customFormat="1" x14ac:dyDescent="0.3"/>
    <row r="164" s="97" customFormat="1" x14ac:dyDescent="0.3"/>
    <row r="165" s="97" customFormat="1" x14ac:dyDescent="0.3"/>
    <row r="166" s="97" customFormat="1" x14ac:dyDescent="0.3"/>
    <row r="167" s="97" customFormat="1" x14ac:dyDescent="0.3"/>
    <row r="168" s="97" customFormat="1" x14ac:dyDescent="0.3"/>
    <row r="169" s="97" customFormat="1" x14ac:dyDescent="0.3"/>
    <row r="170" s="97" customFormat="1" x14ac:dyDescent="0.3"/>
    <row r="171" s="97" customFormat="1" x14ac:dyDescent="0.3"/>
    <row r="172" s="97" customFormat="1" x14ac:dyDescent="0.3"/>
    <row r="173" s="97" customFormat="1" x14ac:dyDescent="0.3"/>
    <row r="174" s="97" customFormat="1" x14ac:dyDescent="0.3"/>
    <row r="175" s="97" customFormat="1" x14ac:dyDescent="0.3"/>
    <row r="176" s="97" customFormat="1" x14ac:dyDescent="0.3"/>
    <row r="177" s="97" customFormat="1" x14ac:dyDescent="0.3"/>
    <row r="178" s="97" customFormat="1" x14ac:dyDescent="0.3"/>
    <row r="179" s="97" customFormat="1" x14ac:dyDescent="0.3"/>
    <row r="180" s="97" customFormat="1" x14ac:dyDescent="0.3"/>
    <row r="181" s="97" customFormat="1" x14ac:dyDescent="0.3"/>
    <row r="182" s="97" customFormat="1" x14ac:dyDescent="0.3"/>
    <row r="183" s="97" customFormat="1" x14ac:dyDescent="0.3"/>
    <row r="184" s="97" customFormat="1" x14ac:dyDescent="0.3"/>
    <row r="185" s="97" customFormat="1" x14ac:dyDescent="0.3"/>
    <row r="186" s="97" customFormat="1" x14ac:dyDescent="0.3"/>
    <row r="187" s="97" customFormat="1" x14ac:dyDescent="0.3"/>
    <row r="188" s="97" customFormat="1" x14ac:dyDescent="0.3"/>
    <row r="189" s="97" customFormat="1" x14ac:dyDescent="0.3"/>
    <row r="190" s="97" customFormat="1" x14ac:dyDescent="0.3"/>
    <row r="191" s="97" customFormat="1" x14ac:dyDescent="0.3"/>
    <row r="192" s="97" customFormat="1" x14ac:dyDescent="0.3"/>
    <row r="193" s="97" customFormat="1" x14ac:dyDescent="0.3"/>
    <row r="194" s="97" customFormat="1" x14ac:dyDescent="0.3"/>
    <row r="195" s="97" customFormat="1" x14ac:dyDescent="0.3"/>
    <row r="196" s="97" customFormat="1" x14ac:dyDescent="0.3"/>
    <row r="197" s="97" customFormat="1" x14ac:dyDescent="0.3"/>
    <row r="198" s="97" customFormat="1" x14ac:dyDescent="0.3"/>
    <row r="199" s="97" customFormat="1" x14ac:dyDescent="0.3"/>
    <row r="200" s="97" customFormat="1" x14ac:dyDescent="0.3"/>
    <row r="201" s="97" customFormat="1" x14ac:dyDescent="0.3"/>
    <row r="202" s="97" customFormat="1" x14ac:dyDescent="0.3"/>
    <row r="203" s="97" customFormat="1" x14ac:dyDescent="0.3"/>
    <row r="204" s="97" customFormat="1" x14ac:dyDescent="0.3"/>
    <row r="205" s="97" customFormat="1" x14ac:dyDescent="0.3"/>
    <row r="206" s="97" customFormat="1" x14ac:dyDescent="0.3"/>
    <row r="207" s="97" customFormat="1" x14ac:dyDescent="0.3"/>
    <row r="208" s="97" customFormat="1" x14ac:dyDescent="0.3"/>
    <row r="209" s="97" customFormat="1" x14ac:dyDescent="0.3"/>
    <row r="210" s="97" customFormat="1" x14ac:dyDescent="0.3"/>
    <row r="211" s="97" customFormat="1" x14ac:dyDescent="0.3"/>
    <row r="212" s="97" customFormat="1" x14ac:dyDescent="0.3"/>
    <row r="213" s="97" customFormat="1" x14ac:dyDescent="0.3"/>
    <row r="214" s="97" customFormat="1" x14ac:dyDescent="0.3"/>
    <row r="215" s="97" customFormat="1" x14ac:dyDescent="0.3"/>
    <row r="216" s="97" customFormat="1" x14ac:dyDescent="0.3"/>
    <row r="217" s="97" customFormat="1" x14ac:dyDescent="0.3"/>
    <row r="218" s="97" customFormat="1" x14ac:dyDescent="0.3"/>
    <row r="219" s="97" customFormat="1" x14ac:dyDescent="0.3"/>
    <row r="220" s="97" customFormat="1" x14ac:dyDescent="0.3"/>
    <row r="221" s="97" customFormat="1" x14ac:dyDescent="0.3"/>
    <row r="222" s="97" customFormat="1" x14ac:dyDescent="0.3"/>
    <row r="223" s="97" customFormat="1" x14ac:dyDescent="0.3"/>
    <row r="224" s="97" customFormat="1" x14ac:dyDescent="0.3"/>
    <row r="225" s="97" customFormat="1" x14ac:dyDescent="0.3"/>
    <row r="226" s="97" customFormat="1" x14ac:dyDescent="0.3"/>
    <row r="227" s="97" customFormat="1" x14ac:dyDescent="0.3"/>
    <row r="228" s="97" customFormat="1" x14ac:dyDescent="0.3"/>
    <row r="229" s="97" customFormat="1" x14ac:dyDescent="0.3"/>
    <row r="230" s="97" customFormat="1" x14ac:dyDescent="0.3"/>
    <row r="231" s="97" customFormat="1" x14ac:dyDescent="0.3"/>
    <row r="232" s="97" customFormat="1" x14ac:dyDescent="0.3"/>
    <row r="233" s="97" customFormat="1" x14ac:dyDescent="0.3"/>
    <row r="234" s="97" customFormat="1" x14ac:dyDescent="0.3"/>
    <row r="235" s="97" customFormat="1" x14ac:dyDescent="0.3"/>
    <row r="236" s="97" customFormat="1" x14ac:dyDescent="0.3"/>
    <row r="237" s="97" customFormat="1" x14ac:dyDescent="0.3"/>
    <row r="238" s="97" customFormat="1" x14ac:dyDescent="0.3"/>
    <row r="239" s="97" customFormat="1" x14ac:dyDescent="0.3"/>
    <row r="240" s="97" customFormat="1" x14ac:dyDescent="0.3"/>
    <row r="241" s="97" customFormat="1" x14ac:dyDescent="0.3"/>
    <row r="242" s="97" customFormat="1" x14ac:dyDescent="0.3"/>
    <row r="243" s="97" customFormat="1" x14ac:dyDescent="0.3"/>
    <row r="244" s="97" customFormat="1" x14ac:dyDescent="0.3"/>
    <row r="245" s="97" customFormat="1" x14ac:dyDescent="0.3"/>
    <row r="246" s="97" customFormat="1" x14ac:dyDescent="0.3"/>
    <row r="247" s="97" customFormat="1" x14ac:dyDescent="0.3"/>
    <row r="248" s="97" customFormat="1" x14ac:dyDescent="0.3"/>
    <row r="249" s="97" customFormat="1" x14ac:dyDescent="0.3"/>
    <row r="250" s="97" customFormat="1" x14ac:dyDescent="0.3"/>
    <row r="251" s="97" customFormat="1" x14ac:dyDescent="0.3"/>
    <row r="252" s="97" customFormat="1" x14ac:dyDescent="0.3"/>
    <row r="253" s="97" customFormat="1" x14ac:dyDescent="0.3"/>
    <row r="254" s="97" customFormat="1" x14ac:dyDescent="0.3"/>
    <row r="255" s="97" customFormat="1" x14ac:dyDescent="0.3"/>
    <row r="256" s="97" customFormat="1" x14ac:dyDescent="0.3"/>
    <row r="257" s="97" customFormat="1" x14ac:dyDescent="0.3"/>
    <row r="258" s="97" customFormat="1" x14ac:dyDescent="0.3"/>
    <row r="259" s="97" customFormat="1" x14ac:dyDescent="0.3"/>
    <row r="260" s="97" customFormat="1" x14ac:dyDescent="0.3"/>
    <row r="261" s="97" customFormat="1" x14ac:dyDescent="0.3"/>
    <row r="262" s="97" customFormat="1" x14ac:dyDescent="0.3"/>
    <row r="263" s="97" customFormat="1" x14ac:dyDescent="0.3"/>
    <row r="264" s="97" customFormat="1" x14ac:dyDescent="0.3"/>
    <row r="265" s="97" customFormat="1" x14ac:dyDescent="0.3"/>
    <row r="266" s="97" customFormat="1" x14ac:dyDescent="0.3"/>
    <row r="267" s="97" customFormat="1" x14ac:dyDescent="0.3"/>
    <row r="268" s="97" customFormat="1" x14ac:dyDescent="0.3"/>
    <row r="269" s="97" customFormat="1" x14ac:dyDescent="0.3"/>
    <row r="270" s="97" customFormat="1" x14ac:dyDescent="0.3"/>
    <row r="271" s="97" customFormat="1" x14ac:dyDescent="0.3"/>
    <row r="272" s="97" customFormat="1" x14ac:dyDescent="0.3"/>
    <row r="273" s="97" customFormat="1" x14ac:dyDescent="0.3"/>
    <row r="274" s="97" customFormat="1" x14ac:dyDescent="0.3"/>
    <row r="275" s="97" customFormat="1" x14ac:dyDescent="0.3"/>
    <row r="276" s="97" customFormat="1" x14ac:dyDescent="0.3"/>
    <row r="277" s="97" customFormat="1" x14ac:dyDescent="0.3"/>
    <row r="278" s="97" customFormat="1" x14ac:dyDescent="0.3"/>
    <row r="279" s="97" customFormat="1" x14ac:dyDescent="0.3"/>
    <row r="280" s="97" customFormat="1" x14ac:dyDescent="0.3"/>
    <row r="281" s="97" customFormat="1" x14ac:dyDescent="0.3"/>
    <row r="282" s="97" customFormat="1" x14ac:dyDescent="0.3"/>
    <row r="283" s="97" customFormat="1" x14ac:dyDescent="0.3"/>
    <row r="284" s="97" customFormat="1" x14ac:dyDescent="0.3"/>
    <row r="285" s="97" customFormat="1" x14ac:dyDescent="0.3"/>
    <row r="286" s="97" customFormat="1" x14ac:dyDescent="0.3"/>
    <row r="287" s="97" customFormat="1" x14ac:dyDescent="0.3"/>
    <row r="288" s="97" customFormat="1" x14ac:dyDescent="0.3"/>
    <row r="289" s="97" customFormat="1" x14ac:dyDescent="0.3"/>
    <row r="290" s="97" customFormat="1" x14ac:dyDescent="0.3"/>
    <row r="291" s="97" customFormat="1" x14ac:dyDescent="0.3"/>
    <row r="292" s="97" customFormat="1" x14ac:dyDescent="0.3"/>
    <row r="293" s="97" customFormat="1" x14ac:dyDescent="0.3"/>
    <row r="294" s="97" customFormat="1" x14ac:dyDescent="0.3"/>
    <row r="295" s="97" customFormat="1" x14ac:dyDescent="0.3"/>
    <row r="296" s="97" customFormat="1" x14ac:dyDescent="0.3"/>
    <row r="297" s="97" customFormat="1" x14ac:dyDescent="0.3"/>
    <row r="298" s="97" customFormat="1" x14ac:dyDescent="0.3"/>
    <row r="299" s="97" customFormat="1" x14ac:dyDescent="0.3"/>
    <row r="300" s="97" customFormat="1" x14ac:dyDescent="0.3"/>
    <row r="301" s="97" customFormat="1" x14ac:dyDescent="0.3"/>
  </sheetData>
  <sheetProtection algorithmName="SHA-512" hashValue="/pSOW7sJgP0yPLkbs/YUbAkFr9mGDdPG2Dt7wuEeVy7abawGYGba3V3DCfFTwafCH92RKI4zyVnIyL36x0VYrw==" saltValue="UtxQpmMZyaExCZOZFqgNUg==" spinCount="100000" sheet="1" objects="1" scenarios="1"/>
  <mergeCells count="4">
    <mergeCell ref="B3:E3"/>
    <mergeCell ref="D16:F16"/>
    <mergeCell ref="D17:F17"/>
    <mergeCell ref="D18:F18"/>
  </mergeCells>
  <pageMargins left="0.70866141732283472" right="0.70866141732283472" top="0.59055118110236227" bottom="0.59055118110236227" header="0.31496062992125984" footer="0.31496062992125984"/>
  <pageSetup paperSize="9" scale="54" fitToHeight="0" orientation="portrait" r:id="rId1"/>
  <colBreaks count="1" manualBreakCount="1">
    <brk id="3" max="8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41"/>
  <sheetViews>
    <sheetView workbookViewId="0">
      <selection activeCell="B39" sqref="B39"/>
    </sheetView>
  </sheetViews>
  <sheetFormatPr baseColWidth="10" defaultRowHeight="12.5" x14ac:dyDescent="0.25"/>
  <cols>
    <col min="2" max="2" width="91.6328125" customWidth="1"/>
    <col min="3" max="3" width="78.6328125" customWidth="1"/>
  </cols>
  <sheetData>
    <row r="2" spans="2:4" x14ac:dyDescent="0.25">
      <c r="B2" t="str">
        <f>'Ergebnis_Kurzfassung&amp;Grafik'!G5</f>
        <v>Investitionskosten gesamt</v>
      </c>
      <c r="C2" t="s">
        <v>70</v>
      </c>
      <c r="D2" s="560">
        <f>'Ergebnis_Kurzfassung&amp;Grafik'!J5</f>
        <v>228100</v>
      </c>
    </row>
    <row r="3" spans="2:4" x14ac:dyDescent="0.25">
      <c r="B3" t="str">
        <f>'Ergebnis_Kurzfassung&amp;Grafik'!G11</f>
        <v>Einnahmen/Leistung gesamt</v>
      </c>
      <c r="C3" t="s">
        <v>157</v>
      </c>
      <c r="D3" s="560">
        <f>'Ergebnis_Kurzfassung&amp;Grafik'!J11</f>
        <v>105420</v>
      </c>
    </row>
    <row r="4" spans="2:4" x14ac:dyDescent="0.25">
      <c r="B4" t="str">
        <f>'Ergebnis_Kurzfassung&amp;Grafik'!G15</f>
        <v>Variable Kosten gesamt</v>
      </c>
      <c r="C4" t="s">
        <v>11</v>
      </c>
      <c r="D4" s="560">
        <f>'Ergebnis_Kurzfassung&amp;Grafik'!J15</f>
        <v>43274.909999999996</v>
      </c>
    </row>
    <row r="5" spans="2:4" x14ac:dyDescent="0.25">
      <c r="B5" t="str">
        <f>'Ergebnis_Kurzfassung&amp;Grafik'!A20</f>
        <v>Deckungsbeitrag vor Festkosten (Marktleistung bzw. Einnahmen abzgl. variable Kosten) und Lohnkosten</v>
      </c>
      <c r="C5" t="s">
        <v>158</v>
      </c>
      <c r="D5" s="560">
        <f>'Ergebnis_Kurzfassung&amp;Grafik'!J20</f>
        <v>62145.090000000004</v>
      </c>
    </row>
    <row r="6" spans="2:4" x14ac:dyDescent="0.25">
      <c r="B6" t="str">
        <f>'Ergebnis_Kurzfassung&amp;Grafik'!G22</f>
        <v>Feste Kosten gesamt</v>
      </c>
      <c r="C6" t="s">
        <v>17</v>
      </c>
      <c r="D6" s="560">
        <f>'Ergebnis_Kurzfassung&amp;Grafik'!J22</f>
        <v>22007</v>
      </c>
    </row>
    <row r="7" spans="2:4" x14ac:dyDescent="0.25">
      <c r="B7" t="str">
        <f>'Ergebnis_Kurzfassung&amp;Grafik'!A28</f>
        <v>Gewinnbeitrag nach Festkosten vor Lohnkosten</v>
      </c>
      <c r="C7" t="s">
        <v>159</v>
      </c>
      <c r="D7" s="560">
        <f>'Ergebnis_Kurzfassung&amp;Grafik'!J28</f>
        <v>40138.090000000004</v>
      </c>
    </row>
    <row r="8" spans="2:4" x14ac:dyDescent="0.25">
      <c r="B8" t="str">
        <f>'Ergebnis_Kurzfassung&amp;Grafik'!A30</f>
        <v>6) Lohnkosten [vgl. 2) Arbeitszeitaufwand]</v>
      </c>
      <c r="C8" t="s">
        <v>160</v>
      </c>
      <c r="D8" s="560">
        <f>'Ergebnis_Kurzfassung&amp;Grafik'!J30</f>
        <v>10795.679999999998</v>
      </c>
    </row>
    <row r="9" spans="2:4" x14ac:dyDescent="0.25">
      <c r="B9" t="str">
        <f>'Ergebnis_Kurzfassung&amp;Grafik'!A32</f>
        <v>Gewinnbeitrag nach Festkosten und Lohnkosten ("Arbeitsertrag")</v>
      </c>
      <c r="C9" t="s">
        <v>161</v>
      </c>
      <c r="D9" s="560">
        <f>'Ergebnis_Kurzfassung&amp;Grafik'!J32</f>
        <v>29342.410000000003</v>
      </c>
    </row>
    <row r="10" spans="2:4" x14ac:dyDescent="0.25">
      <c r="B10" t="str">
        <f>'Ergebnis_Kurzfassung&amp;Grafik'!A36</f>
        <v>7) Eigener Lohnansatz [vgl. 2) Arbeitszeitaufwand]</v>
      </c>
      <c r="C10" t="s">
        <v>162</v>
      </c>
      <c r="D10" s="560">
        <f>'Ergebnis_Kurzfassung&amp;Grafik'!J36</f>
        <v>27988.800000000003</v>
      </c>
    </row>
    <row r="11" spans="2:4" x14ac:dyDescent="0.25">
      <c r="B11" t="str">
        <f>'Ergebnis_Kurzfassung&amp;Grafik'!A38</f>
        <v>Unternehmergewinn nach Abdeckung aller Kosten und Lohnansätze</v>
      </c>
      <c r="C11" t="s">
        <v>163</v>
      </c>
      <c r="D11" s="560">
        <f>'Ergebnis_Kurzfassung&amp;Grafik'!J38</f>
        <v>1353.6100000000006</v>
      </c>
    </row>
    <row r="12" spans="2:4" x14ac:dyDescent="0.25">
      <c r="B12" t="str">
        <f>'Ergebnis_Kurzfassung&amp;Grafik'!G7</f>
        <v>Gesamtarbeitszeitbedarf</v>
      </c>
    </row>
    <row r="13" spans="2:4" x14ac:dyDescent="0.25">
      <c r="D13" s="560"/>
    </row>
    <row r="14" spans="2:4" x14ac:dyDescent="0.25">
      <c r="D14" s="560"/>
    </row>
    <row r="15" spans="2:4" x14ac:dyDescent="0.25">
      <c r="D15" s="560"/>
    </row>
    <row r="16" spans="2:4" x14ac:dyDescent="0.25">
      <c r="D16" s="560"/>
    </row>
    <row r="17" spans="3:7" x14ac:dyDescent="0.25">
      <c r="D17" s="560"/>
    </row>
    <row r="18" spans="3:7" x14ac:dyDescent="0.25">
      <c r="D18" s="560"/>
      <c r="G18" t="s">
        <v>165</v>
      </c>
    </row>
    <row r="19" spans="3:7" x14ac:dyDescent="0.25">
      <c r="C19" t="s">
        <v>166</v>
      </c>
      <c r="D19" s="560">
        <f>'Ergebnis_Kurzfassung&amp;Grafik'!J7</f>
        <v>1999.1999999999998</v>
      </c>
      <c r="E19" t="s">
        <v>120</v>
      </c>
      <c r="F19" s="560">
        <f>ROUND(D19,0)</f>
        <v>1999</v>
      </c>
      <c r="G19" t="str">
        <f>CONCATENATE(F19,G18,E19)</f>
        <v>1999  Akh</v>
      </c>
    </row>
    <row r="20" spans="3:7" x14ac:dyDescent="0.25">
      <c r="C20" t="s">
        <v>164</v>
      </c>
      <c r="D20" s="560">
        <f>'Ergebnis_Kurzfassung&amp;Grafik'!$J$8</f>
        <v>1399.44</v>
      </c>
      <c r="E20" t="s">
        <v>120</v>
      </c>
      <c r="F20" s="560">
        <f>ROUND(D20,0)</f>
        <v>1399</v>
      </c>
      <c r="G20" t="str">
        <f>CONCATENATE(F20,G18,E20)</f>
        <v>1399  Akh</v>
      </c>
    </row>
    <row r="21" spans="3:7" x14ac:dyDescent="0.25">
      <c r="D21" s="560"/>
    </row>
    <row r="23" spans="3:7" x14ac:dyDescent="0.25">
      <c r="D23" s="560"/>
    </row>
    <row r="24" spans="3:7" x14ac:dyDescent="0.25">
      <c r="D24" s="560"/>
    </row>
    <row r="25" spans="3:7" x14ac:dyDescent="0.25">
      <c r="D25" s="560"/>
    </row>
    <row r="26" spans="3:7" x14ac:dyDescent="0.25">
      <c r="D26" s="560"/>
    </row>
    <row r="27" spans="3:7" x14ac:dyDescent="0.25">
      <c r="D27" s="560"/>
    </row>
    <row r="29" spans="3:7" x14ac:dyDescent="0.25">
      <c r="D29" s="560"/>
    </row>
    <row r="31" spans="3:7" x14ac:dyDescent="0.25">
      <c r="D31" s="560"/>
    </row>
    <row r="33" spans="4:4" x14ac:dyDescent="0.25">
      <c r="D33" s="560"/>
    </row>
    <row r="34" spans="4:4" x14ac:dyDescent="0.25">
      <c r="D34" s="560"/>
    </row>
    <row r="35" spans="4:4" x14ac:dyDescent="0.25">
      <c r="D35" s="560"/>
    </row>
    <row r="37" spans="4:4" x14ac:dyDescent="0.25">
      <c r="D37" s="560"/>
    </row>
    <row r="39" spans="4:4" x14ac:dyDescent="0.25">
      <c r="D39" s="560"/>
    </row>
    <row r="40" spans="4:4" x14ac:dyDescent="0.25">
      <c r="D40" s="560"/>
    </row>
    <row r="41" spans="4:4" x14ac:dyDescent="0.25">
      <c r="D41" s="560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72"/>
  <sheetViews>
    <sheetView workbookViewId="0">
      <selection activeCell="H8" sqref="H8:H10"/>
    </sheetView>
  </sheetViews>
  <sheetFormatPr baseColWidth="10" defaultRowHeight="12.5" x14ac:dyDescent="0.25"/>
  <cols>
    <col min="1" max="1" width="14.36328125" customWidth="1"/>
    <col min="2" max="2" width="22.36328125" customWidth="1"/>
    <col min="3" max="3" width="13" customWidth="1"/>
    <col min="4" max="4" width="18.90625" customWidth="1"/>
    <col min="5" max="5" width="13.36328125" customWidth="1"/>
    <col min="6" max="6" width="13.08984375" customWidth="1"/>
    <col min="7" max="7" width="13.36328125" customWidth="1"/>
    <col min="8" max="8" width="13.90625" customWidth="1"/>
    <col min="9" max="9" width="14" bestFit="1" customWidth="1"/>
    <col min="10" max="10" width="13" bestFit="1" customWidth="1"/>
  </cols>
  <sheetData>
    <row r="2" spans="1:15" ht="18" x14ac:dyDescent="0.4">
      <c r="A2" s="28" t="s">
        <v>0</v>
      </c>
      <c r="B2" s="29"/>
      <c r="C2" s="29"/>
      <c r="D2" s="29"/>
    </row>
    <row r="4" spans="1:15" ht="15.5" x14ac:dyDescent="0.35">
      <c r="A4" s="41" t="s">
        <v>19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5" x14ac:dyDescent="0.25">
      <c r="A5" s="12"/>
    </row>
    <row r="6" spans="1:15" ht="13" x14ac:dyDescent="0.3">
      <c r="A6" t="s">
        <v>20</v>
      </c>
      <c r="B6" s="11" t="s">
        <v>61</v>
      </c>
      <c r="C6" s="13">
        <v>50</v>
      </c>
      <c r="D6" s="24"/>
      <c r="E6">
        <v>6</v>
      </c>
      <c r="F6" t="s">
        <v>21</v>
      </c>
      <c r="H6">
        <v>400</v>
      </c>
      <c r="I6" t="s">
        <v>22</v>
      </c>
      <c r="J6" s="55">
        <f>C6*E6*H6</f>
        <v>120000</v>
      </c>
      <c r="L6" s="56" t="s">
        <v>67</v>
      </c>
      <c r="M6" s="56"/>
      <c r="N6" s="56"/>
      <c r="O6" s="56"/>
    </row>
    <row r="7" spans="1:15" ht="13" x14ac:dyDescent="0.3">
      <c r="B7" s="11" t="s">
        <v>62</v>
      </c>
      <c r="C7" s="13">
        <v>20</v>
      </c>
      <c r="D7" s="24"/>
      <c r="J7" s="2"/>
    </row>
    <row r="8" spans="1:15" ht="13" x14ac:dyDescent="0.3">
      <c r="A8" t="s">
        <v>63</v>
      </c>
      <c r="C8" s="13">
        <v>200</v>
      </c>
      <c r="D8" t="s">
        <v>23</v>
      </c>
      <c r="H8">
        <v>150</v>
      </c>
      <c r="I8" t="s">
        <v>29</v>
      </c>
      <c r="J8" s="9">
        <f>C8*H8</f>
        <v>30000</v>
      </c>
    </row>
    <row r="9" spans="1:15" ht="13" x14ac:dyDescent="0.3">
      <c r="A9" t="s">
        <v>24</v>
      </c>
      <c r="C9" s="25">
        <v>80000</v>
      </c>
      <c r="D9" t="s">
        <v>60</v>
      </c>
      <c r="J9" s="9">
        <f>C9</f>
        <v>80000</v>
      </c>
    </row>
    <row r="10" spans="1:15" x14ac:dyDescent="0.25">
      <c r="A10" t="s">
        <v>26</v>
      </c>
      <c r="C10" s="26">
        <f>C6+C7</f>
        <v>70</v>
      </c>
      <c r="D10" t="s">
        <v>27</v>
      </c>
      <c r="H10">
        <v>150</v>
      </c>
      <c r="I10" t="s">
        <v>25</v>
      </c>
      <c r="J10" s="9">
        <f>C10*H10</f>
        <v>10500</v>
      </c>
    </row>
    <row r="12" spans="1:15" ht="13" x14ac:dyDescent="0.3">
      <c r="G12" s="1"/>
    </row>
    <row r="13" spans="1:15" ht="13" x14ac:dyDescent="0.3">
      <c r="C13" s="12"/>
      <c r="G13" s="1" t="s">
        <v>28</v>
      </c>
      <c r="J13" s="23">
        <f>SUM(J4:J12)</f>
        <v>240500</v>
      </c>
    </row>
    <row r="14" spans="1:15" ht="13" x14ac:dyDescent="0.3">
      <c r="A14" s="42"/>
      <c r="B14" s="42"/>
      <c r="C14" s="43"/>
      <c r="D14" s="42"/>
      <c r="E14" s="42"/>
      <c r="F14" s="42"/>
      <c r="G14" s="44"/>
      <c r="H14" s="42"/>
      <c r="I14" s="42"/>
      <c r="J14" s="45"/>
      <c r="K14" s="42"/>
    </row>
    <row r="15" spans="1:15" ht="13" x14ac:dyDescent="0.3">
      <c r="C15" s="12"/>
      <c r="G15" s="1"/>
      <c r="J15" s="2"/>
    </row>
    <row r="16" spans="1:15" ht="15.5" x14ac:dyDescent="0.35">
      <c r="A16" s="35" t="s">
        <v>35</v>
      </c>
      <c r="B16" s="36"/>
      <c r="C16" s="37"/>
      <c r="D16" s="36"/>
      <c r="E16" s="36"/>
      <c r="F16" s="36"/>
      <c r="G16" s="38"/>
      <c r="H16" s="36"/>
      <c r="I16" s="36"/>
      <c r="J16" s="39"/>
      <c r="K16" s="36"/>
    </row>
    <row r="17" spans="1:11" ht="13" x14ac:dyDescent="0.3">
      <c r="A17" t="s">
        <v>36</v>
      </c>
      <c r="C17" s="31">
        <v>2.8</v>
      </c>
      <c r="D17" t="s">
        <v>38</v>
      </c>
      <c r="G17" s="1"/>
      <c r="J17" s="33"/>
    </row>
    <row r="18" spans="1:11" ht="13" x14ac:dyDescent="0.3">
      <c r="A18" s="18">
        <f>A32</f>
        <v>24</v>
      </c>
      <c r="B18" t="s">
        <v>40</v>
      </c>
      <c r="C18" s="13">
        <v>7</v>
      </c>
      <c r="D18" t="s">
        <v>39</v>
      </c>
      <c r="G18" s="1" t="s">
        <v>64</v>
      </c>
      <c r="J18" s="34">
        <f>C18*C17*A18</f>
        <v>470.4</v>
      </c>
      <c r="K18" t="s">
        <v>37</v>
      </c>
    </row>
    <row r="19" spans="1:11" ht="13" x14ac:dyDescent="0.3">
      <c r="A19">
        <f>A33</f>
        <v>135</v>
      </c>
      <c r="B19" t="s">
        <v>5</v>
      </c>
      <c r="C19" s="13">
        <v>7</v>
      </c>
      <c r="D19" t="s">
        <v>39</v>
      </c>
      <c r="G19" s="1" t="s">
        <v>64</v>
      </c>
      <c r="J19" s="34">
        <f>C19*C17*A19</f>
        <v>2645.9999999999995</v>
      </c>
      <c r="K19" t="s">
        <v>37</v>
      </c>
    </row>
    <row r="20" spans="1:11" ht="13" x14ac:dyDescent="0.3">
      <c r="C20" s="12"/>
      <c r="G20" s="1"/>
      <c r="J20" s="33"/>
    </row>
    <row r="21" spans="1:11" ht="13" x14ac:dyDescent="0.3">
      <c r="C21" s="12"/>
      <c r="G21" s="1" t="s">
        <v>41</v>
      </c>
      <c r="H21" s="1"/>
      <c r="J21" s="34">
        <f>SUM(J18:J20)</f>
        <v>3116.3999999999996</v>
      </c>
      <c r="K21" t="s">
        <v>37</v>
      </c>
    </row>
    <row r="22" spans="1:11" ht="13" x14ac:dyDescent="0.3">
      <c r="C22" s="12"/>
      <c r="G22" s="1"/>
      <c r="H22" s="1"/>
      <c r="J22" s="34"/>
    </row>
    <row r="23" spans="1:11" ht="13" x14ac:dyDescent="0.3">
      <c r="C23" s="12"/>
      <c r="G23" s="1"/>
      <c r="H23" s="1"/>
      <c r="J23" s="34"/>
    </row>
    <row r="24" spans="1:11" ht="13" x14ac:dyDescent="0.3">
      <c r="A24" t="s">
        <v>42</v>
      </c>
      <c r="C24" s="30">
        <v>0.3</v>
      </c>
      <c r="G24" s="1"/>
      <c r="H24" s="1"/>
      <c r="J24" s="34">
        <f>C24*J21</f>
        <v>934.91999999999985</v>
      </c>
      <c r="K24" t="s">
        <v>37</v>
      </c>
    </row>
    <row r="25" spans="1:11" ht="13" x14ac:dyDescent="0.3">
      <c r="A25" t="s">
        <v>43</v>
      </c>
      <c r="C25" s="30">
        <v>0.7</v>
      </c>
      <c r="G25" s="1"/>
      <c r="H25" s="1"/>
      <c r="J25" s="34">
        <f>J21*C25</f>
        <v>2181.4799999999996</v>
      </c>
      <c r="K25" t="s">
        <v>37</v>
      </c>
    </row>
    <row r="26" spans="1:11" ht="13" x14ac:dyDescent="0.3">
      <c r="C26" s="19"/>
      <c r="G26" s="1"/>
      <c r="H26" s="1"/>
      <c r="J26" s="34"/>
    </row>
    <row r="27" spans="1:11" ht="13" x14ac:dyDescent="0.3">
      <c r="A27" t="s">
        <v>44</v>
      </c>
      <c r="C27" s="20">
        <v>15</v>
      </c>
      <c r="D27" t="s">
        <v>45</v>
      </c>
      <c r="G27" s="1"/>
      <c r="H27" s="1"/>
      <c r="J27" s="52">
        <f>J24*C27</f>
        <v>14023.799999999997</v>
      </c>
      <c r="K27" t="s">
        <v>46</v>
      </c>
    </row>
    <row r="28" spans="1:11" ht="13" x14ac:dyDescent="0.3">
      <c r="A28" s="36"/>
      <c r="B28" s="36"/>
      <c r="C28" s="37"/>
      <c r="D28" s="36"/>
      <c r="E28" s="36"/>
      <c r="F28" s="36"/>
      <c r="G28" s="38"/>
      <c r="H28" s="38"/>
      <c r="I28" s="36"/>
      <c r="J28" s="40"/>
      <c r="K28" s="36"/>
    </row>
    <row r="30" spans="1:11" ht="13" x14ac:dyDescent="0.3">
      <c r="J30" s="1" t="s">
        <v>66</v>
      </c>
    </row>
    <row r="31" spans="1:11" ht="15.5" x14ac:dyDescent="0.35">
      <c r="A31" s="46" t="s">
        <v>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13" x14ac:dyDescent="0.3">
      <c r="A32" s="13">
        <v>24</v>
      </c>
      <c r="B32" t="s">
        <v>2</v>
      </c>
      <c r="D32" s="13">
        <v>50</v>
      </c>
      <c r="E32" t="s">
        <v>3</v>
      </c>
      <c r="G32" s="13">
        <v>10</v>
      </c>
      <c r="H32" t="s">
        <v>4</v>
      </c>
      <c r="I32" s="2"/>
      <c r="J32" s="9">
        <f>A32*D32*G32</f>
        <v>12000</v>
      </c>
    </row>
    <row r="33" spans="1:11" ht="13" x14ac:dyDescent="0.3">
      <c r="A33" s="13">
        <v>135</v>
      </c>
      <c r="B33" t="s">
        <v>5</v>
      </c>
      <c r="D33" s="13">
        <v>50</v>
      </c>
      <c r="E33" t="s">
        <v>6</v>
      </c>
      <c r="G33" s="13">
        <v>15</v>
      </c>
      <c r="H33" t="s">
        <v>4</v>
      </c>
      <c r="I33" s="2"/>
      <c r="J33" s="9">
        <f>A33*D33*G33</f>
        <v>101250</v>
      </c>
    </row>
    <row r="34" spans="1:11" x14ac:dyDescent="0.25">
      <c r="A34" s="6"/>
      <c r="D34" s="6"/>
      <c r="G34" s="6"/>
      <c r="I34" s="2"/>
    </row>
    <row r="35" spans="1:11" x14ac:dyDescent="0.25">
      <c r="I35" s="2"/>
    </row>
    <row r="36" spans="1:11" ht="13" x14ac:dyDescent="0.3">
      <c r="G36" s="1" t="s">
        <v>7</v>
      </c>
      <c r="H36" s="1"/>
      <c r="I36" s="21"/>
      <c r="J36" s="23">
        <f>SUM(J32:J35)</f>
        <v>113250</v>
      </c>
    </row>
    <row r="38" spans="1:11" x14ac:dyDescent="0.25">
      <c r="E38" t="s">
        <v>8</v>
      </c>
      <c r="F38" t="s">
        <v>9</v>
      </c>
      <c r="G38" s="5">
        <v>0.33333299999999999</v>
      </c>
      <c r="I38" s="4" t="s">
        <v>65</v>
      </c>
      <c r="J38" s="9">
        <f>G38*J36</f>
        <v>37749.962249999997</v>
      </c>
    </row>
    <row r="39" spans="1:11" x14ac:dyDescent="0.25">
      <c r="F39" t="s">
        <v>10</v>
      </c>
      <c r="G39" s="5">
        <v>0.66666599999999998</v>
      </c>
      <c r="I39" s="3"/>
      <c r="J39" s="9">
        <f>G39*J36</f>
        <v>75499.924499999994</v>
      </c>
    </row>
    <row r="40" spans="1:1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ht="15.5" x14ac:dyDescent="0.35">
      <c r="A42" s="48" t="s">
        <v>11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</row>
    <row r="43" spans="1:11" x14ac:dyDescent="0.25">
      <c r="A43" t="s">
        <v>9</v>
      </c>
      <c r="C43" s="7">
        <v>0.25</v>
      </c>
      <c r="E43" t="s">
        <v>13</v>
      </c>
      <c r="G43" s="3">
        <f>J38</f>
        <v>37749.962249999997</v>
      </c>
      <c r="I43" s="8"/>
      <c r="J43" s="9">
        <f>C43*J38</f>
        <v>9437.4905624999992</v>
      </c>
    </row>
    <row r="44" spans="1:11" x14ac:dyDescent="0.25">
      <c r="A44" t="s">
        <v>10</v>
      </c>
      <c r="C44" s="7">
        <v>0.4</v>
      </c>
      <c r="E44" t="s">
        <v>14</v>
      </c>
      <c r="G44" s="3">
        <f>J39</f>
        <v>75499.924499999994</v>
      </c>
      <c r="I44" s="3"/>
      <c r="J44" s="9">
        <f>C44*J39</f>
        <v>30199.969799999999</v>
      </c>
    </row>
    <row r="45" spans="1:11" x14ac:dyDescent="0.25">
      <c r="A45" t="s">
        <v>12</v>
      </c>
      <c r="C45" s="7">
        <v>0.06</v>
      </c>
      <c r="E45" t="s">
        <v>15</v>
      </c>
      <c r="G45" s="2">
        <f>J36</f>
        <v>113250</v>
      </c>
      <c r="I45" s="9"/>
      <c r="J45" s="9">
        <f>C45*J36</f>
        <v>6795</v>
      </c>
    </row>
    <row r="47" spans="1:11" ht="13" x14ac:dyDescent="0.3">
      <c r="F47" s="1"/>
      <c r="G47" s="1" t="s">
        <v>16</v>
      </c>
      <c r="I47" s="22"/>
      <c r="J47" s="23">
        <f>SUM(J43:J46)</f>
        <v>46432.460362500002</v>
      </c>
    </row>
    <row r="48" spans="1:1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</row>
    <row r="50" spans="1:11" ht="15.5" x14ac:dyDescent="0.35">
      <c r="A50" s="50" t="s">
        <v>17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13" x14ac:dyDescent="0.3">
      <c r="A51" s="17" t="s">
        <v>18</v>
      </c>
      <c r="C51" s="14">
        <v>0.05</v>
      </c>
      <c r="D51" s="11"/>
      <c r="E51" t="s">
        <v>30</v>
      </c>
      <c r="H51" s="2">
        <f>J6+J8</f>
        <v>150000</v>
      </c>
      <c r="J51" s="15">
        <f>H51*C51</f>
        <v>7500</v>
      </c>
    </row>
    <row r="52" spans="1:11" x14ac:dyDescent="0.25">
      <c r="C52" s="7">
        <v>0.02</v>
      </c>
      <c r="E52" t="s">
        <v>31</v>
      </c>
      <c r="J52" s="9">
        <f>H51*C52</f>
        <v>3000</v>
      </c>
      <c r="K52" s="9">
        <f>J52/2</f>
        <v>1500</v>
      </c>
    </row>
    <row r="53" spans="1:11" x14ac:dyDescent="0.25">
      <c r="C53" s="7">
        <v>0.02</v>
      </c>
      <c r="E53" t="s">
        <v>32</v>
      </c>
      <c r="J53" s="9">
        <f>H51*C53</f>
        <v>3000</v>
      </c>
      <c r="K53">
        <f>J53/2</f>
        <v>1500</v>
      </c>
    </row>
    <row r="54" spans="1:11" ht="13" x14ac:dyDescent="0.3">
      <c r="A54" s="1" t="s">
        <v>34</v>
      </c>
      <c r="C54" s="7">
        <v>0.1</v>
      </c>
      <c r="E54" t="s">
        <v>33</v>
      </c>
      <c r="J54" s="16">
        <f>J9*C54</f>
        <v>8000</v>
      </c>
    </row>
    <row r="55" spans="1:11" x14ac:dyDescent="0.25">
      <c r="C55" s="7">
        <v>0.02</v>
      </c>
      <c r="E55" t="s">
        <v>31</v>
      </c>
      <c r="J55" s="9">
        <f>J9*C55</f>
        <v>1600</v>
      </c>
    </row>
    <row r="56" spans="1:11" x14ac:dyDescent="0.25">
      <c r="C56" s="7">
        <v>0.02</v>
      </c>
      <c r="E56" t="s">
        <v>32</v>
      </c>
      <c r="J56" s="9">
        <f>J9*C56</f>
        <v>1600</v>
      </c>
      <c r="K56" s="9">
        <f>J56/2</f>
        <v>800</v>
      </c>
    </row>
    <row r="57" spans="1:11" ht="13" x14ac:dyDescent="0.3">
      <c r="A57" s="1" t="s">
        <v>47</v>
      </c>
      <c r="J57" s="10">
        <f>J27</f>
        <v>14023.799999999997</v>
      </c>
      <c r="K57">
        <f>J57/2</f>
        <v>7011.8999999999987</v>
      </c>
    </row>
    <row r="58" spans="1:11" ht="13" x14ac:dyDescent="0.3">
      <c r="A58" s="1" t="s">
        <v>48</v>
      </c>
      <c r="C58" s="7">
        <v>0.15</v>
      </c>
      <c r="E58" t="s">
        <v>49</v>
      </c>
      <c r="J58" s="9">
        <f>J10*C58</f>
        <v>1575</v>
      </c>
    </row>
    <row r="59" spans="1:11" ht="13" x14ac:dyDescent="0.3">
      <c r="A59" s="1" t="s">
        <v>50</v>
      </c>
      <c r="E59" t="s">
        <v>51</v>
      </c>
      <c r="J59" s="53">
        <v>1000</v>
      </c>
      <c r="K59" s="9">
        <f>J51+K52+K53+J54+J55+K56+J58+J59</f>
        <v>23475</v>
      </c>
    </row>
    <row r="61" spans="1:11" ht="13" x14ac:dyDescent="0.3">
      <c r="G61" s="1" t="s">
        <v>59</v>
      </c>
      <c r="H61" s="1"/>
      <c r="J61" s="23">
        <f>SUM(J51:J60)</f>
        <v>41298.799999999996</v>
      </c>
    </row>
    <row r="62" spans="1:1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</row>
    <row r="65" spans="1:11" ht="13" x14ac:dyDescent="0.3">
      <c r="A65" s="1" t="s">
        <v>52</v>
      </c>
      <c r="E65" s="9">
        <f>J36</f>
        <v>113250</v>
      </c>
      <c r="F65" s="11" t="s">
        <v>53</v>
      </c>
      <c r="G65" s="10">
        <f>J47</f>
        <v>46432.460362500002</v>
      </c>
      <c r="J65" s="23">
        <f>E65-G65</f>
        <v>66817.539637499998</v>
      </c>
    </row>
    <row r="66" spans="1:11" ht="13" thickBot="1" x14ac:dyDescent="0.3"/>
    <row r="67" spans="1:11" ht="14" thickTop="1" thickBot="1" x14ac:dyDescent="0.35">
      <c r="A67" s="1" t="s">
        <v>54</v>
      </c>
      <c r="E67" s="9">
        <f>J36</f>
        <v>113250</v>
      </c>
      <c r="F67" s="11" t="s">
        <v>53</v>
      </c>
      <c r="G67" s="10">
        <f>J47</f>
        <v>46432.460362500002</v>
      </c>
      <c r="H67" s="11" t="s">
        <v>55</v>
      </c>
      <c r="I67" s="9">
        <f>J61</f>
        <v>41298.799999999996</v>
      </c>
      <c r="J67" s="54">
        <f>E67-G67-I67</f>
        <v>25518.739637500003</v>
      </c>
    </row>
    <row r="68" spans="1:11" ht="13.5" thickTop="1" thickBot="1" x14ac:dyDescent="0.3"/>
    <row r="69" spans="1:11" ht="14" thickTop="1" thickBot="1" x14ac:dyDescent="0.35">
      <c r="A69" s="1" t="s">
        <v>56</v>
      </c>
      <c r="F69" s="9">
        <f>J67</f>
        <v>25518.739637500003</v>
      </c>
      <c r="G69" s="11" t="s">
        <v>58</v>
      </c>
      <c r="H69">
        <f>J25</f>
        <v>2181.4799999999996</v>
      </c>
      <c r="I69" t="s">
        <v>37</v>
      </c>
      <c r="J69" s="27">
        <f>J67/H69</f>
        <v>11.697902175358017</v>
      </c>
      <c r="K69" s="1" t="s">
        <v>57</v>
      </c>
    </row>
    <row r="70" spans="1:11" ht="13" thickTop="1" x14ac:dyDescent="0.25"/>
    <row r="72" spans="1:11" ht="14" x14ac:dyDescent="0.3">
      <c r="A72" s="32" t="s">
        <v>68</v>
      </c>
    </row>
  </sheetData>
  <pageMargins left="0.7" right="0.7" top="0.78740157499999996" bottom="0.78740157499999996" header="0.3" footer="0.3"/>
  <pageSetup paperSize="9" orientation="portrait" r:id="rId1"/>
  <ignoredErrors>
    <ignoredError sqref="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do_bearb</vt:lpstr>
      <vt:lpstr>Muster</vt:lpstr>
      <vt:lpstr>Eingabe&amp;Ergebnis</vt:lpstr>
      <vt:lpstr>Ergebnis_Kurzfassung&amp;Grafik</vt:lpstr>
      <vt:lpstr>datenfürgrafik</vt:lpstr>
      <vt:lpstr>orig</vt:lpstr>
      <vt:lpstr>do_bearb!Druckbereich</vt:lpstr>
      <vt:lpstr>'Eingabe&amp;Ergebnis'!Druckbereich</vt:lpstr>
      <vt:lpstr>'Ergebnis_Kurzfassung&amp;Grafik'!Druckbereich</vt:lpstr>
      <vt:lpstr>Muster!Druckbereich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Schmidhuber, Mechthild (aelf-dg)</dc:creator>
  <cp:lastModifiedBy>Goßner, Sophia (LfL)</cp:lastModifiedBy>
  <cp:lastPrinted>2020-01-23T11:42:40Z</cp:lastPrinted>
  <dcterms:created xsi:type="dcterms:W3CDTF">2019-12-03T08:09:03Z</dcterms:created>
  <dcterms:modified xsi:type="dcterms:W3CDTF">2024-02-13T10:45:16Z</dcterms:modified>
</cp:coreProperties>
</file>