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AB\IAB2\a7311_EDV_Prog\65_Stallbilanz\2023\Stallbilanz BVT\02_ProgPlan\"/>
    </mc:Choice>
  </mc:AlternateContent>
  <xr:revisionPtr revIDLastSave="0" documentId="8_{7973B46F-A66C-4168-95A6-E8DE30DCA16D}" xr6:coauthVersionLast="47" xr6:coauthVersionMax="47" xr10:uidLastSave="{00000000-0000-0000-0000-000000000000}"/>
  <workbookProtection workbookAlgorithmName="SHA-512" workbookHashValue="ZgFZUx8D3PyTTwhPxKKV70BXTfsAmoTRtanglKMMkFo00QjSzMSrfCrrdH5US7AbMNwYaLMMbC9489RbEEDQVw==" workbookSaltValue="qLO3WRwqaTm4SXhFb7DlTQ==" workbookSpinCount="100000" lockStructure="1"/>
  <bookViews>
    <workbookView xWindow="28680" yWindow="-120" windowWidth="29040" windowHeight="15840" xr2:uid="{00000000-000D-0000-FFFF-FFFF00000000}"/>
  </bookViews>
  <sheets>
    <sheet name="Programm" sheetId="1" r:id="rId1"/>
    <sheet name="Tiere" sheetId="4" state="hidden" r:id="rId2"/>
    <sheet name="Futtermittel" sheetId="7" state="hidden" r:id="rId3"/>
    <sheet name="Jahr" sheetId="11" state="hidden" r:id="rId4"/>
    <sheet name="Nährstoffausscheidung" sheetId="12" r:id="rId5"/>
    <sheet name="Weitere Informationen" sheetId="13" r:id="rId6"/>
  </sheets>
  <definedNames>
    <definedName name="_Hlk96594422" localSheetId="5">'Weitere Informationen'!$A$41</definedName>
    <definedName name="_xlnm.Print_Area" localSheetId="4">Nährstoffausscheidung!$A$1:$G$43</definedName>
    <definedName name="_xlnm.Print_Area" localSheetId="0">Programm!$A$1:$W$113</definedName>
    <definedName name="_xlnm.Print_Area" localSheetId="5">'Weitere Informationen'!$A$1:$G$70</definedName>
    <definedName name="_xlnm.Print_Titles" localSheetId="4">Nährstoffausscheidung!$1:$5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L47" i="1"/>
  <c r="L48" i="1"/>
  <c r="L49" i="1"/>
  <c r="L50" i="1"/>
  <c r="L51" i="1"/>
  <c r="L52" i="1"/>
  <c r="L53" i="1"/>
  <c r="AJ32" i="1" l="1" a="1"/>
  <c r="AJ32" i="1" s="1"/>
  <c r="AK32" i="1" a="1"/>
  <c r="AK32" i="1" s="1"/>
  <c r="AJ33" i="1" a="1"/>
  <c r="AJ33" i="1" s="1"/>
  <c r="AK33" i="1" a="1"/>
  <c r="AK33" i="1" s="1"/>
  <c r="AJ34" i="1" a="1"/>
  <c r="AJ34" i="1" s="1"/>
  <c r="AK34" i="1" a="1"/>
  <c r="AK34" i="1" s="1"/>
  <c r="AJ35" i="1" a="1"/>
  <c r="AJ35" i="1" s="1"/>
  <c r="AK35" i="1" a="1"/>
  <c r="AK35" i="1" s="1"/>
  <c r="AJ36" i="1" a="1"/>
  <c r="AJ36" i="1" s="1"/>
  <c r="AK36" i="1" a="1"/>
  <c r="AK36" i="1" s="1"/>
  <c r="AJ37" i="1" a="1"/>
  <c r="AJ37" i="1" s="1"/>
  <c r="AK37" i="1" a="1"/>
  <c r="AK37" i="1" s="1"/>
  <c r="AK31" i="1" a="1"/>
  <c r="AK31" i="1" s="1"/>
  <c r="AJ31" i="1" a="1"/>
  <c r="AJ31" i="1" s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7" i="4"/>
  <c r="AR35" i="7" l="1"/>
  <c r="AD6" i="1"/>
  <c r="C8" i="4" s="1"/>
  <c r="E60" i="7"/>
  <c r="E61" i="7"/>
  <c r="D62" i="7"/>
  <c r="C64" i="7"/>
  <c r="B66" i="7"/>
  <c r="C66" i="7"/>
  <c r="B67" i="7"/>
  <c r="D68" i="7"/>
  <c r="B69" i="7"/>
  <c r="B70" i="7"/>
  <c r="D70" i="7"/>
  <c r="D71" i="7"/>
  <c r="B72" i="7"/>
  <c r="B73" i="7"/>
  <c r="C73" i="7"/>
  <c r="B74" i="7"/>
  <c r="D74" i="7"/>
  <c r="C75" i="7"/>
  <c r="D75" i="7"/>
  <c r="F75" i="7"/>
  <c r="B76" i="7"/>
  <c r="C77" i="7"/>
  <c r="D77" i="7"/>
  <c r="E77" i="7"/>
  <c r="B78" i="7"/>
  <c r="C78" i="7"/>
  <c r="E79" i="7"/>
  <c r="B80" i="7"/>
  <c r="C80" i="7"/>
  <c r="D80" i="7"/>
  <c r="E80" i="7"/>
  <c r="D81" i="7"/>
  <c r="B82" i="7"/>
  <c r="D82" i="7"/>
  <c r="E82" i="7"/>
  <c r="F82" i="7"/>
  <c r="C83" i="7"/>
  <c r="E83" i="7"/>
  <c r="B84" i="7"/>
  <c r="C84" i="7"/>
  <c r="B85" i="7"/>
  <c r="D85" i="7"/>
  <c r="B86" i="7"/>
  <c r="C86" i="7"/>
  <c r="D86" i="7"/>
  <c r="B87" i="7"/>
  <c r="C87" i="7"/>
  <c r="E87" i="7"/>
  <c r="B88" i="7"/>
  <c r="C88" i="7"/>
  <c r="D88" i="7"/>
  <c r="B89" i="7"/>
  <c r="C89" i="7"/>
  <c r="D89" i="7"/>
  <c r="B90" i="7"/>
  <c r="C90" i="7"/>
  <c r="D90" i="7"/>
  <c r="B91" i="7"/>
  <c r="C91" i="7"/>
  <c r="D91" i="7"/>
  <c r="E91" i="7"/>
  <c r="C92" i="7"/>
  <c r="D92" i="7"/>
  <c r="E92" i="7"/>
  <c r="B93" i="7"/>
  <c r="C93" i="7"/>
  <c r="D93" i="7"/>
  <c r="E93" i="7"/>
  <c r="C94" i="7"/>
  <c r="D94" i="7"/>
  <c r="E94" i="7"/>
  <c r="B95" i="7"/>
  <c r="C95" i="7"/>
  <c r="D95" i="7"/>
  <c r="E95" i="7"/>
  <c r="C96" i="7"/>
  <c r="D96" i="7"/>
  <c r="E96" i="7"/>
  <c r="B97" i="7"/>
  <c r="C97" i="7"/>
  <c r="D97" i="7"/>
  <c r="E97" i="7"/>
  <c r="B98" i="7"/>
  <c r="C98" i="7"/>
  <c r="D98" i="7"/>
  <c r="E98" i="7"/>
  <c r="B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B109" i="7"/>
  <c r="C109" i="7"/>
  <c r="D109" i="7"/>
  <c r="E109" i="7"/>
  <c r="B110" i="7"/>
  <c r="C110" i="7"/>
  <c r="D110" i="7"/>
  <c r="E110" i="7"/>
  <c r="B111" i="7"/>
  <c r="C111" i="7"/>
  <c r="D111" i="7"/>
  <c r="E111" i="7"/>
  <c r="B112" i="7"/>
  <c r="C112" i="7"/>
  <c r="D112" i="7"/>
  <c r="E112" i="7"/>
  <c r="B113" i="7"/>
  <c r="C113" i="7"/>
  <c r="D113" i="7"/>
  <c r="E113" i="7"/>
  <c r="B114" i="7"/>
  <c r="C114" i="7"/>
  <c r="D114" i="7"/>
  <c r="E114" i="7"/>
  <c r="B115" i="7"/>
  <c r="C115" i="7"/>
  <c r="D115" i="7"/>
  <c r="E115" i="7"/>
  <c r="B116" i="7"/>
  <c r="C116" i="7"/>
  <c r="D116" i="7"/>
  <c r="E116" i="7"/>
  <c r="B117" i="7"/>
  <c r="C117" i="7"/>
  <c r="D117" i="7"/>
  <c r="E117" i="7"/>
  <c r="B118" i="7"/>
  <c r="C118" i="7"/>
  <c r="D118" i="7"/>
  <c r="E118" i="7"/>
  <c r="B119" i="7"/>
  <c r="C119" i="7"/>
  <c r="D119" i="7"/>
  <c r="E119" i="7"/>
  <c r="B120" i="7"/>
  <c r="C120" i="7"/>
  <c r="D120" i="7"/>
  <c r="E120" i="7"/>
  <c r="B121" i="7"/>
  <c r="C121" i="7"/>
  <c r="D121" i="7"/>
  <c r="E121" i="7"/>
  <c r="F121" i="7"/>
  <c r="G121" i="7"/>
  <c r="B122" i="7"/>
  <c r="C122" i="7"/>
  <c r="D122" i="7"/>
  <c r="E122" i="7"/>
  <c r="B123" i="7"/>
  <c r="C123" i="7"/>
  <c r="D123" i="7"/>
  <c r="E123" i="7"/>
  <c r="B124" i="7"/>
  <c r="C124" i="7"/>
  <c r="D124" i="7"/>
  <c r="E124" i="7"/>
  <c r="B125" i="7"/>
  <c r="C125" i="7"/>
  <c r="D125" i="7"/>
  <c r="E125" i="7"/>
  <c r="B126" i="7"/>
  <c r="C126" i="7"/>
  <c r="D126" i="7"/>
  <c r="E126" i="7"/>
  <c r="B127" i="7"/>
  <c r="C127" i="7"/>
  <c r="D127" i="7"/>
  <c r="E127" i="7"/>
  <c r="B128" i="7"/>
  <c r="C128" i="7"/>
  <c r="D128" i="7"/>
  <c r="E128" i="7"/>
  <c r="B129" i="7"/>
  <c r="C129" i="7"/>
  <c r="D129" i="7"/>
  <c r="E129" i="7"/>
  <c r="B130" i="7"/>
  <c r="C130" i="7"/>
  <c r="D130" i="7"/>
  <c r="E130" i="7"/>
  <c r="B131" i="7"/>
  <c r="C131" i="7"/>
  <c r="D131" i="7"/>
  <c r="E131" i="7"/>
  <c r="B132" i="7"/>
  <c r="C132" i="7"/>
  <c r="D132" i="7"/>
  <c r="E132" i="7"/>
  <c r="B133" i="7"/>
  <c r="C133" i="7"/>
  <c r="D133" i="7"/>
  <c r="E133" i="7"/>
  <c r="B134" i="7"/>
  <c r="C134" i="7"/>
  <c r="D134" i="7"/>
  <c r="E134" i="7"/>
  <c r="B135" i="7"/>
  <c r="C135" i="7"/>
  <c r="D135" i="7"/>
  <c r="E135" i="7"/>
  <c r="B136" i="7"/>
  <c r="C136" i="7"/>
  <c r="D136" i="7"/>
  <c r="E136" i="7"/>
  <c r="B137" i="7"/>
  <c r="C137" i="7"/>
  <c r="D137" i="7"/>
  <c r="E137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B141" i="7"/>
  <c r="C141" i="7"/>
  <c r="D141" i="7"/>
  <c r="E141" i="7"/>
  <c r="B142" i="7"/>
  <c r="C142" i="7"/>
  <c r="D142" i="7"/>
  <c r="E142" i="7"/>
  <c r="B143" i="7"/>
  <c r="C143" i="7"/>
  <c r="D143" i="7"/>
  <c r="E143" i="7"/>
  <c r="B144" i="7"/>
  <c r="C144" i="7"/>
  <c r="D144" i="7"/>
  <c r="E144" i="7"/>
  <c r="B145" i="7"/>
  <c r="C145" i="7"/>
  <c r="D145" i="7"/>
  <c r="E145" i="7"/>
  <c r="B146" i="7"/>
  <c r="C146" i="7"/>
  <c r="D146" i="7"/>
  <c r="E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B150" i="7"/>
  <c r="C150" i="7"/>
  <c r="D150" i="7"/>
  <c r="E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B155" i="7"/>
  <c r="C155" i="7"/>
  <c r="D155" i="7"/>
  <c r="E155" i="7"/>
  <c r="B156" i="7"/>
  <c r="C156" i="7"/>
  <c r="D156" i="7"/>
  <c r="E156" i="7"/>
  <c r="B157" i="7"/>
  <c r="C157" i="7"/>
  <c r="D157" i="7"/>
  <c r="E157" i="7"/>
  <c r="B158" i="7"/>
  <c r="C158" i="7"/>
  <c r="D158" i="7"/>
  <c r="E158" i="7"/>
  <c r="B159" i="7"/>
  <c r="C159" i="7"/>
  <c r="D159" i="7"/>
  <c r="E159" i="7"/>
  <c r="B160" i="7"/>
  <c r="C160" i="7"/>
  <c r="D160" i="7"/>
  <c r="E160" i="7"/>
  <c r="B161" i="7"/>
  <c r="C161" i="7"/>
  <c r="D161" i="7"/>
  <c r="E161" i="7"/>
  <c r="B162" i="7"/>
  <c r="C162" i="7"/>
  <c r="D162" i="7"/>
  <c r="E162" i="7"/>
  <c r="B163" i="7"/>
  <c r="C163" i="7"/>
  <c r="D163" i="7"/>
  <c r="E163" i="7"/>
  <c r="E8" i="7"/>
  <c r="D8" i="7"/>
  <c r="C8" i="7"/>
  <c r="B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7" i="7"/>
  <c r="A8" i="7"/>
  <c r="E65" i="7" l="1"/>
  <c r="D58" i="7"/>
  <c r="D73" i="7"/>
  <c r="D69" i="7"/>
  <c r="D65" i="7"/>
  <c r="B58" i="7"/>
  <c r="C56" i="7"/>
  <c r="D53" i="7"/>
  <c r="B96" i="7"/>
  <c r="B94" i="7"/>
  <c r="B92" i="7"/>
  <c r="E89" i="7"/>
  <c r="D87" i="7"/>
  <c r="D84" i="7"/>
  <c r="C82" i="7"/>
  <c r="B79" i="7"/>
  <c r="E75" i="7"/>
  <c r="C72" i="7"/>
  <c r="B68" i="7"/>
  <c r="B62" i="7"/>
  <c r="B53" i="7"/>
  <c r="B59" i="7"/>
  <c r="D51" i="7"/>
  <c r="D61" i="7"/>
  <c r="E56" i="7"/>
  <c r="B50" i="7"/>
  <c r="E85" i="7"/>
  <c r="D83" i="7"/>
  <c r="E81" i="7"/>
  <c r="D79" i="7"/>
  <c r="E76" i="7"/>
  <c r="C74" i="7"/>
  <c r="E71" i="7"/>
  <c r="C68" i="7"/>
  <c r="D64" i="7"/>
  <c r="B61" i="7"/>
  <c r="D56" i="7"/>
  <c r="D49" i="7"/>
  <c r="C85" i="7"/>
  <c r="B83" i="7"/>
  <c r="B81" i="7"/>
  <c r="E78" i="7"/>
  <c r="G75" i="7"/>
  <c r="E73" i="7"/>
  <c r="B71" i="7"/>
  <c r="D67" i="7"/>
  <c r="B64" i="7"/>
  <c r="B60" i="7"/>
  <c r="D55" i="7"/>
  <c r="D63" i="7"/>
  <c r="D59" i="7"/>
  <c r="D54" i="7"/>
  <c r="E58" i="7"/>
  <c r="B56" i="7"/>
  <c r="F52" i="7"/>
  <c r="E46" i="7"/>
  <c r="E52" i="7"/>
  <c r="B43" i="7"/>
  <c r="E90" i="7"/>
  <c r="E88" i="7"/>
  <c r="E86" i="7"/>
  <c r="E84" i="7"/>
  <c r="G82" i="7"/>
  <c r="C81" i="7"/>
  <c r="C79" i="7"/>
  <c r="B77" i="7"/>
  <c r="B75" i="7"/>
  <c r="D72" i="7"/>
  <c r="E69" i="7"/>
  <c r="D66" i="7"/>
  <c r="E63" i="7"/>
  <c r="F60" i="7"/>
  <c r="C58" i="7"/>
  <c r="B55" i="7"/>
  <c r="B52" i="7"/>
  <c r="C29" i="7"/>
  <c r="B63" i="7"/>
  <c r="D60" i="7"/>
  <c r="B57" i="7"/>
  <c r="C54" i="7"/>
  <c r="B51" i="7"/>
  <c r="B54" i="7"/>
  <c r="D50" i="7"/>
  <c r="E50" i="7"/>
  <c r="D39" i="7"/>
  <c r="C35" i="7"/>
  <c r="D78" i="7"/>
  <c r="D76" i="7"/>
  <c r="E74" i="7"/>
  <c r="E72" i="7"/>
  <c r="C70" i="7"/>
  <c r="E67" i="7"/>
  <c r="B65" i="7"/>
  <c r="C62" i="7"/>
  <c r="C60" i="7"/>
  <c r="D57" i="7"/>
  <c r="E54" i="7"/>
  <c r="D52" i="7"/>
  <c r="B49" i="7"/>
  <c r="B48" i="7"/>
  <c r="G52" i="7"/>
  <c r="C51" i="7"/>
  <c r="C49" i="7"/>
  <c r="D41" i="7"/>
  <c r="C7" i="7"/>
  <c r="B37" i="4"/>
  <c r="E48" i="7"/>
  <c r="D37" i="7"/>
  <c r="B31" i="4"/>
  <c r="B24" i="4"/>
  <c r="C71" i="7"/>
  <c r="C69" i="7"/>
  <c r="C67" i="7"/>
  <c r="C65" i="7"/>
  <c r="C63" i="7"/>
  <c r="C61" i="7"/>
  <c r="E59" i="7"/>
  <c r="E57" i="7"/>
  <c r="E55" i="7"/>
  <c r="E53" i="7"/>
  <c r="C52" i="7"/>
  <c r="C50" i="7"/>
  <c r="B47" i="7"/>
  <c r="D32" i="7"/>
  <c r="B16" i="4"/>
  <c r="E70" i="7"/>
  <c r="E68" i="7"/>
  <c r="E66" i="7"/>
  <c r="E64" i="7"/>
  <c r="E62" i="7"/>
  <c r="G60" i="7"/>
  <c r="C59" i="7"/>
  <c r="C57" i="7"/>
  <c r="C55" i="7"/>
  <c r="C53" i="7"/>
  <c r="E51" i="7"/>
  <c r="E49" i="7"/>
  <c r="B45" i="7"/>
  <c r="C23" i="7"/>
  <c r="C15" i="7"/>
  <c r="E44" i="7"/>
  <c r="G42" i="7"/>
  <c r="C41" i="7"/>
  <c r="C39" i="7"/>
  <c r="C37" i="7"/>
  <c r="B35" i="7"/>
  <c r="D31" i="7"/>
  <c r="B29" i="7"/>
  <c r="B22" i="7"/>
  <c r="B14" i="7"/>
  <c r="F7" i="4"/>
  <c r="E36" i="4"/>
  <c r="D30" i="4"/>
  <c r="E23" i="4"/>
  <c r="C15" i="4"/>
  <c r="H35" i="7"/>
  <c r="D48" i="7"/>
  <c r="D46" i="7"/>
  <c r="D44" i="7"/>
  <c r="F42" i="7"/>
  <c r="B41" i="7"/>
  <c r="B39" i="7"/>
  <c r="B37" i="7"/>
  <c r="E34" i="7"/>
  <c r="C31" i="7"/>
  <c r="B28" i="7"/>
  <c r="C21" i="7"/>
  <c r="C13" i="7"/>
  <c r="F41" i="4"/>
  <c r="E35" i="4"/>
  <c r="D29" i="4"/>
  <c r="C22" i="4"/>
  <c r="G13" i="4"/>
  <c r="H60" i="7"/>
  <c r="C48" i="7"/>
  <c r="C46" i="7"/>
  <c r="C44" i="7"/>
  <c r="E42" i="7"/>
  <c r="E40" i="7"/>
  <c r="E38" i="7"/>
  <c r="E36" i="7"/>
  <c r="D34" i="7"/>
  <c r="B31" i="7"/>
  <c r="C27" i="7"/>
  <c r="B20" i="7"/>
  <c r="B12" i="7"/>
  <c r="B41" i="4"/>
  <c r="B35" i="4"/>
  <c r="G28" i="4"/>
  <c r="C21" i="4"/>
  <c r="C13" i="4"/>
  <c r="H52" i="7"/>
  <c r="B46" i="7"/>
  <c r="B44" i="7"/>
  <c r="D42" i="7"/>
  <c r="D40" i="7"/>
  <c r="D38" i="7"/>
  <c r="D36" i="7"/>
  <c r="D33" i="7"/>
  <c r="E30" i="7"/>
  <c r="B27" i="7"/>
  <c r="C19" i="7"/>
  <c r="C11" i="7"/>
  <c r="B40" i="4"/>
  <c r="B34" i="4"/>
  <c r="G27" i="4"/>
  <c r="G19" i="4"/>
  <c r="G11" i="4"/>
  <c r="H42" i="7"/>
  <c r="E47" i="7"/>
  <c r="E45" i="7"/>
  <c r="E43" i="7"/>
  <c r="C42" i="7"/>
  <c r="C40" i="7"/>
  <c r="C38" i="7"/>
  <c r="C36" i="7"/>
  <c r="C33" i="7"/>
  <c r="D30" i="7"/>
  <c r="B26" i="7"/>
  <c r="B18" i="7"/>
  <c r="B10" i="7"/>
  <c r="E39" i="4"/>
  <c r="D33" i="4"/>
  <c r="C27" i="4"/>
  <c r="D19" i="4"/>
  <c r="D11" i="4"/>
  <c r="H29" i="7"/>
  <c r="D47" i="7"/>
  <c r="D45" i="7"/>
  <c r="D43" i="7"/>
  <c r="B42" i="7"/>
  <c r="B40" i="7"/>
  <c r="B38" i="7"/>
  <c r="B36" i="7"/>
  <c r="B33" i="7"/>
  <c r="F29" i="7"/>
  <c r="C25" i="7"/>
  <c r="C17" i="7"/>
  <c r="C9" i="7"/>
  <c r="E38" i="4"/>
  <c r="E32" i="4"/>
  <c r="B26" i="4"/>
  <c r="B18" i="4"/>
  <c r="B10" i="4"/>
  <c r="H121" i="7"/>
  <c r="C47" i="7"/>
  <c r="C45" i="7"/>
  <c r="C43" i="7"/>
  <c r="E41" i="7"/>
  <c r="E39" i="7"/>
  <c r="E37" i="7"/>
  <c r="D35" i="7"/>
  <c r="E32" i="7"/>
  <c r="E29" i="7"/>
  <c r="B24" i="7"/>
  <c r="B16" i="7"/>
  <c r="H7" i="7"/>
  <c r="B38" i="4"/>
  <c r="G31" i="4"/>
  <c r="D25" i="4"/>
  <c r="D17" i="4"/>
  <c r="B9" i="4"/>
  <c r="H82" i="7"/>
  <c r="H75" i="7"/>
  <c r="E27" i="7"/>
  <c r="E25" i="7"/>
  <c r="E23" i="7"/>
  <c r="E21" i="7"/>
  <c r="E19" i="7"/>
  <c r="E17" i="7"/>
  <c r="E15" i="7"/>
  <c r="E13" i="7"/>
  <c r="E11" i="7"/>
  <c r="E9" i="7"/>
  <c r="B7" i="7"/>
  <c r="D41" i="4"/>
  <c r="G39" i="4"/>
  <c r="D38" i="4"/>
  <c r="G36" i="4"/>
  <c r="D35" i="4"/>
  <c r="G33" i="4"/>
  <c r="D32" i="4"/>
  <c r="F30" i="4"/>
  <c r="C29" i="4"/>
  <c r="E27" i="4"/>
  <c r="G25" i="4"/>
  <c r="G23" i="4"/>
  <c r="B22" i="4"/>
  <c r="F19" i="4"/>
  <c r="G17" i="4"/>
  <c r="G15" i="4"/>
  <c r="F13" i="4"/>
  <c r="F11" i="4"/>
  <c r="G9" i="4"/>
  <c r="D29" i="7"/>
  <c r="D27" i="7"/>
  <c r="D25" i="7"/>
  <c r="D23" i="7"/>
  <c r="D21" i="7"/>
  <c r="D19" i="7"/>
  <c r="D17" i="7"/>
  <c r="D15" i="7"/>
  <c r="D13" i="7"/>
  <c r="D11" i="7"/>
  <c r="D9" i="7"/>
  <c r="G7" i="4"/>
  <c r="C41" i="4"/>
  <c r="F39" i="4"/>
  <c r="C38" i="4"/>
  <c r="F36" i="4"/>
  <c r="C35" i="4"/>
  <c r="F33" i="4"/>
  <c r="B32" i="4"/>
  <c r="E30" i="4"/>
  <c r="B29" i="4"/>
  <c r="D27" i="4"/>
  <c r="F25" i="4"/>
  <c r="F23" i="4"/>
  <c r="D21" i="4"/>
  <c r="E19" i="4"/>
  <c r="F17" i="4"/>
  <c r="D15" i="4"/>
  <c r="D13" i="4"/>
  <c r="E11" i="4"/>
  <c r="C9" i="4"/>
  <c r="B25" i="7"/>
  <c r="B23" i="7"/>
  <c r="B21" i="7"/>
  <c r="B19" i="7"/>
  <c r="B17" i="7"/>
  <c r="B15" i="7"/>
  <c r="B13" i="7"/>
  <c r="B11" i="7"/>
  <c r="G7" i="7"/>
  <c r="E7" i="4"/>
  <c r="G40" i="4"/>
  <c r="D39" i="4"/>
  <c r="G37" i="4"/>
  <c r="D36" i="4"/>
  <c r="F34" i="4"/>
  <c r="C33" i="4"/>
  <c r="F31" i="4"/>
  <c r="C30" i="4"/>
  <c r="F28" i="4"/>
  <c r="B27" i="4"/>
  <c r="C25" i="4"/>
  <c r="B23" i="4"/>
  <c r="B21" i="4"/>
  <c r="C19" i="4"/>
  <c r="G16" i="4"/>
  <c r="B15" i="4"/>
  <c r="B13" i="4"/>
  <c r="F10" i="4"/>
  <c r="G8" i="4"/>
  <c r="G35" i="7"/>
  <c r="C34" i="7"/>
  <c r="C32" i="7"/>
  <c r="C30" i="7"/>
  <c r="E28" i="7"/>
  <c r="E26" i="7"/>
  <c r="E24" i="7"/>
  <c r="E22" i="7"/>
  <c r="E20" i="7"/>
  <c r="E18" i="7"/>
  <c r="E16" i="7"/>
  <c r="E14" i="7"/>
  <c r="E12" i="7"/>
  <c r="E10" i="7"/>
  <c r="F7" i="7"/>
  <c r="D7" i="4"/>
  <c r="F40" i="4"/>
  <c r="C39" i="4"/>
  <c r="F37" i="4"/>
  <c r="B36" i="4"/>
  <c r="E34" i="4"/>
  <c r="B33" i="4"/>
  <c r="E31" i="4"/>
  <c r="B30" i="4"/>
  <c r="E28" i="4"/>
  <c r="F26" i="4"/>
  <c r="B25" i="4"/>
  <c r="F22" i="4"/>
  <c r="G20" i="4"/>
  <c r="B19" i="4"/>
  <c r="F16" i="4"/>
  <c r="F14" i="4"/>
  <c r="G12" i="4"/>
  <c r="E10" i="4"/>
  <c r="F8" i="4"/>
  <c r="F35" i="7"/>
  <c r="B34" i="7"/>
  <c r="B32" i="7"/>
  <c r="B30" i="7"/>
  <c r="D28" i="7"/>
  <c r="D26" i="7"/>
  <c r="D24" i="7"/>
  <c r="D22" i="7"/>
  <c r="D20" i="7"/>
  <c r="D18" i="7"/>
  <c r="D16" i="7"/>
  <c r="D14" i="7"/>
  <c r="D12" i="7"/>
  <c r="D10" i="7"/>
  <c r="E7" i="7"/>
  <c r="C7" i="4"/>
  <c r="E40" i="4"/>
  <c r="B39" i="4"/>
  <c r="D37" i="4"/>
  <c r="G35" i="4"/>
  <c r="D34" i="4"/>
  <c r="G32" i="4"/>
  <c r="D31" i="4"/>
  <c r="G29" i="4"/>
  <c r="D28" i="4"/>
  <c r="E26" i="4"/>
  <c r="E24" i="4"/>
  <c r="E22" i="4"/>
  <c r="F20" i="4"/>
  <c r="D18" i="4"/>
  <c r="E16" i="4"/>
  <c r="E14" i="4"/>
  <c r="D12" i="4"/>
  <c r="D10" i="4"/>
  <c r="E8" i="4"/>
  <c r="E35" i="7"/>
  <c r="E33" i="7"/>
  <c r="E31" i="7"/>
  <c r="G29" i="7"/>
  <c r="C28" i="7"/>
  <c r="C26" i="7"/>
  <c r="C24" i="7"/>
  <c r="C22" i="7"/>
  <c r="C20" i="7"/>
  <c r="C18" i="7"/>
  <c r="C16" i="7"/>
  <c r="C14" i="7"/>
  <c r="C12" i="7"/>
  <c r="C10" i="7"/>
  <c r="D7" i="7"/>
  <c r="G41" i="4"/>
  <c r="D40" i="4"/>
  <c r="F38" i="4"/>
  <c r="C37" i="4"/>
  <c r="F35" i="4"/>
  <c r="C34" i="4"/>
  <c r="F32" i="4"/>
  <c r="C31" i="4"/>
  <c r="F29" i="4"/>
  <c r="B28" i="4"/>
  <c r="D26" i="4"/>
  <c r="D24" i="4"/>
  <c r="D22" i="4"/>
  <c r="E20" i="4"/>
  <c r="C18" i="4"/>
  <c r="D16" i="4"/>
  <c r="D14" i="4"/>
  <c r="B12" i="4"/>
  <c r="C10" i="4"/>
  <c r="D8" i="4"/>
  <c r="G24" i="4"/>
  <c r="D23" i="4"/>
  <c r="G21" i="4"/>
  <c r="D20" i="4"/>
  <c r="F18" i="4"/>
  <c r="C17" i="4"/>
  <c r="F15" i="4"/>
  <c r="C14" i="4"/>
  <c r="F12" i="4"/>
  <c r="C11" i="4"/>
  <c r="F9" i="4"/>
  <c r="B8" i="4"/>
  <c r="F27" i="4"/>
  <c r="C26" i="4"/>
  <c r="F24" i="4"/>
  <c r="C23" i="4"/>
  <c r="F21" i="4"/>
  <c r="B20" i="4"/>
  <c r="E18" i="4"/>
  <c r="B17" i="4"/>
  <c r="E15" i="4"/>
  <c r="B14" i="4"/>
  <c r="E12" i="4"/>
  <c r="B11" i="4"/>
  <c r="D9" i="4"/>
  <c r="B9" i="7"/>
  <c r="B7" i="4"/>
  <c r="E41" i="4"/>
  <c r="C40" i="4"/>
  <c r="G38" i="4"/>
  <c r="E37" i="4"/>
  <c r="C36" i="4"/>
  <c r="G34" i="4"/>
  <c r="E33" i="4"/>
  <c r="C32" i="4"/>
  <c r="G30" i="4"/>
  <c r="E29" i="4"/>
  <c r="C28" i="4"/>
  <c r="G26" i="4"/>
  <c r="E25" i="4"/>
  <c r="C24" i="4"/>
  <c r="G22" i="4"/>
  <c r="E21" i="4"/>
  <c r="C20" i="4"/>
  <c r="G18" i="4"/>
  <c r="E17" i="4"/>
  <c r="C16" i="4"/>
  <c r="G14" i="4"/>
  <c r="E13" i="4"/>
  <c r="C12" i="4"/>
  <c r="G10" i="4"/>
  <c r="E9" i="4"/>
  <c r="AP163" i="7" l="1"/>
  <c r="AQ163" i="7" s="1"/>
  <c r="AR163" i="7" s="1"/>
  <c r="AP162" i="7"/>
  <c r="AQ162" i="7" s="1"/>
  <c r="AR162" i="7" s="1"/>
  <c r="AP161" i="7"/>
  <c r="AQ161" i="7" s="1"/>
  <c r="AR161" i="7" s="1"/>
  <c r="AP160" i="7"/>
  <c r="AQ160" i="7" s="1"/>
  <c r="AR160" i="7" s="1"/>
  <c r="AP159" i="7"/>
  <c r="AQ159" i="7" s="1"/>
  <c r="AR159" i="7" s="1"/>
  <c r="AP158" i="7"/>
  <c r="AQ158" i="7" s="1"/>
  <c r="AR158" i="7" s="1"/>
  <c r="AP157" i="7"/>
  <c r="AQ157" i="7" s="1"/>
  <c r="AR157" i="7" s="1"/>
  <c r="AP156" i="7"/>
  <c r="AQ156" i="7" s="1"/>
  <c r="AR156" i="7" s="1"/>
  <c r="AP155" i="7"/>
  <c r="AQ155" i="7" s="1"/>
  <c r="AR155" i="7" s="1"/>
  <c r="AP154" i="7"/>
  <c r="AQ154" i="7" s="1"/>
  <c r="AR154" i="7" s="1"/>
  <c r="AP153" i="7"/>
  <c r="AQ153" i="7" s="1"/>
  <c r="AR153" i="7" s="1"/>
  <c r="AP152" i="7"/>
  <c r="AQ152" i="7" s="1"/>
  <c r="AR152" i="7" s="1"/>
  <c r="AP151" i="7"/>
  <c r="AQ151" i="7" s="1"/>
  <c r="AR151" i="7" s="1"/>
  <c r="AP150" i="7"/>
  <c r="AQ150" i="7" s="1"/>
  <c r="AR150" i="7" s="1"/>
  <c r="AP149" i="7"/>
  <c r="AQ149" i="7" s="1"/>
  <c r="AR149" i="7" s="1"/>
  <c r="AP148" i="7"/>
  <c r="AQ148" i="7" s="1"/>
  <c r="AR148" i="7" s="1"/>
  <c r="AP147" i="7"/>
  <c r="AQ147" i="7" s="1"/>
  <c r="AR147" i="7" s="1"/>
  <c r="AP146" i="7"/>
  <c r="AQ146" i="7" s="1"/>
  <c r="AR146" i="7" s="1"/>
  <c r="AP145" i="7"/>
  <c r="AQ145" i="7" s="1"/>
  <c r="AR145" i="7" s="1"/>
  <c r="AP144" i="7"/>
  <c r="AQ144" i="7" s="1"/>
  <c r="AR144" i="7" s="1"/>
  <c r="AP143" i="7"/>
  <c r="AQ143" i="7" s="1"/>
  <c r="AR143" i="7" s="1"/>
  <c r="AP142" i="7"/>
  <c r="AQ142" i="7" s="1"/>
  <c r="AR142" i="7" s="1"/>
  <c r="AP141" i="7"/>
  <c r="AQ141" i="7" s="1"/>
  <c r="AR141" i="7" s="1"/>
  <c r="AP140" i="7"/>
  <c r="AQ140" i="7" s="1"/>
  <c r="AR140" i="7" s="1"/>
  <c r="AP139" i="7"/>
  <c r="AQ139" i="7" s="1"/>
  <c r="AR139" i="7" s="1"/>
  <c r="AP138" i="7"/>
  <c r="AQ138" i="7" s="1"/>
  <c r="AR138" i="7" s="1"/>
  <c r="AP137" i="7"/>
  <c r="AQ137" i="7" s="1"/>
  <c r="AR137" i="7" s="1"/>
  <c r="AP136" i="7"/>
  <c r="AQ136" i="7" s="1"/>
  <c r="AR136" i="7" s="1"/>
  <c r="AP135" i="7"/>
  <c r="AQ135" i="7" s="1"/>
  <c r="AR135" i="7" s="1"/>
  <c r="AP134" i="7"/>
  <c r="AQ134" i="7" s="1"/>
  <c r="AR134" i="7" s="1"/>
  <c r="AP133" i="7"/>
  <c r="AQ133" i="7" s="1"/>
  <c r="AR133" i="7" s="1"/>
  <c r="AP132" i="7"/>
  <c r="AQ132" i="7" s="1"/>
  <c r="AR132" i="7" s="1"/>
  <c r="AP131" i="7"/>
  <c r="AQ131" i="7" s="1"/>
  <c r="AR131" i="7" s="1"/>
  <c r="AP130" i="7"/>
  <c r="AQ130" i="7" s="1"/>
  <c r="AR130" i="7" s="1"/>
  <c r="AP129" i="7"/>
  <c r="AQ129" i="7" s="1"/>
  <c r="AR129" i="7" s="1"/>
  <c r="AP128" i="7"/>
  <c r="AQ128" i="7" s="1"/>
  <c r="AR128" i="7" s="1"/>
  <c r="AP127" i="7"/>
  <c r="AQ127" i="7" s="1"/>
  <c r="AR127" i="7" s="1"/>
  <c r="AP126" i="7"/>
  <c r="AQ126" i="7" s="1"/>
  <c r="AR126" i="7" s="1"/>
  <c r="AP125" i="7"/>
  <c r="AQ125" i="7" s="1"/>
  <c r="AR125" i="7" s="1"/>
  <c r="AP124" i="7"/>
  <c r="AQ124" i="7" s="1"/>
  <c r="AR124" i="7" s="1"/>
  <c r="AP123" i="7"/>
  <c r="AQ123" i="7" s="1"/>
  <c r="AR123" i="7" s="1"/>
  <c r="AP122" i="7"/>
  <c r="AQ122" i="7" s="1"/>
  <c r="AR122" i="7" s="1"/>
  <c r="AP120" i="7"/>
  <c r="AQ120" i="7" s="1"/>
  <c r="AR120" i="7" s="1"/>
  <c r="AP119" i="7"/>
  <c r="AQ119" i="7" s="1"/>
  <c r="AR119" i="7" s="1"/>
  <c r="AP118" i="7"/>
  <c r="AQ118" i="7" s="1"/>
  <c r="AR118" i="7" s="1"/>
  <c r="AP117" i="7"/>
  <c r="AQ117" i="7" s="1"/>
  <c r="AR117" i="7" s="1"/>
  <c r="AP116" i="7"/>
  <c r="AQ116" i="7" s="1"/>
  <c r="AR116" i="7" s="1"/>
  <c r="AP115" i="7"/>
  <c r="AQ115" i="7" s="1"/>
  <c r="AR115" i="7" s="1"/>
  <c r="AP114" i="7"/>
  <c r="AQ114" i="7" s="1"/>
  <c r="AR114" i="7" s="1"/>
  <c r="AP113" i="7"/>
  <c r="AQ113" i="7" s="1"/>
  <c r="AR113" i="7" s="1"/>
  <c r="AP112" i="7"/>
  <c r="AQ112" i="7" s="1"/>
  <c r="AR112" i="7" s="1"/>
  <c r="AP111" i="7"/>
  <c r="AQ111" i="7" s="1"/>
  <c r="AR111" i="7" s="1"/>
  <c r="AP110" i="7"/>
  <c r="AQ110" i="7" s="1"/>
  <c r="AR110" i="7" s="1"/>
  <c r="AP109" i="7"/>
  <c r="AQ109" i="7" s="1"/>
  <c r="AR109" i="7" s="1"/>
  <c r="AP108" i="7"/>
  <c r="AQ108" i="7" s="1"/>
  <c r="AR108" i="7" s="1"/>
  <c r="AP107" i="7"/>
  <c r="AQ107" i="7" s="1"/>
  <c r="AR107" i="7" s="1"/>
  <c r="AP106" i="7"/>
  <c r="AQ106" i="7" s="1"/>
  <c r="AR106" i="7" s="1"/>
  <c r="AP105" i="7"/>
  <c r="AQ105" i="7" s="1"/>
  <c r="AR105" i="7" s="1"/>
  <c r="AP104" i="7"/>
  <c r="AQ104" i="7" s="1"/>
  <c r="AR104" i="7" s="1"/>
  <c r="AP103" i="7"/>
  <c r="AQ103" i="7" s="1"/>
  <c r="AR103" i="7" s="1"/>
  <c r="AP102" i="7"/>
  <c r="AQ102" i="7" s="1"/>
  <c r="AR102" i="7" s="1"/>
  <c r="AP101" i="7"/>
  <c r="AQ101" i="7" s="1"/>
  <c r="AR101" i="7" s="1"/>
  <c r="AP100" i="7"/>
  <c r="AQ100" i="7" s="1"/>
  <c r="AR100" i="7" s="1"/>
  <c r="AP99" i="7"/>
  <c r="AQ99" i="7" s="1"/>
  <c r="AR99" i="7" s="1"/>
  <c r="AP98" i="7"/>
  <c r="AQ98" i="7" s="1"/>
  <c r="AR98" i="7" s="1"/>
  <c r="AP97" i="7"/>
  <c r="AQ97" i="7" s="1"/>
  <c r="AR97" i="7" s="1"/>
  <c r="AP96" i="7"/>
  <c r="AQ96" i="7" s="1"/>
  <c r="AR96" i="7" s="1"/>
  <c r="AP95" i="7"/>
  <c r="AQ95" i="7" s="1"/>
  <c r="AR95" i="7" s="1"/>
  <c r="AP94" i="7"/>
  <c r="AQ94" i="7" s="1"/>
  <c r="AR94" i="7" s="1"/>
  <c r="AP93" i="7"/>
  <c r="AQ93" i="7" s="1"/>
  <c r="AR93" i="7" s="1"/>
  <c r="AP92" i="7"/>
  <c r="AQ92" i="7" s="1"/>
  <c r="AR92" i="7" s="1"/>
  <c r="AP91" i="7"/>
  <c r="AQ91" i="7" s="1"/>
  <c r="AR91" i="7" s="1"/>
  <c r="AP90" i="7"/>
  <c r="AQ90" i="7" s="1"/>
  <c r="AR90" i="7" s="1"/>
  <c r="AP89" i="7"/>
  <c r="AQ89" i="7" s="1"/>
  <c r="AR89" i="7" s="1"/>
  <c r="AP88" i="7"/>
  <c r="AQ88" i="7" s="1"/>
  <c r="AR88" i="7" s="1"/>
  <c r="AP87" i="7"/>
  <c r="AQ87" i="7" s="1"/>
  <c r="AR87" i="7" s="1"/>
  <c r="AP86" i="7"/>
  <c r="AQ86" i="7" s="1"/>
  <c r="AR86" i="7" s="1"/>
  <c r="AP85" i="7"/>
  <c r="AQ85" i="7" s="1"/>
  <c r="AR85" i="7" s="1"/>
  <c r="AP84" i="7"/>
  <c r="AQ84" i="7" s="1"/>
  <c r="AR84" i="7" s="1"/>
  <c r="AP83" i="7"/>
  <c r="AQ83" i="7" s="1"/>
  <c r="AR83" i="7" s="1"/>
  <c r="AP81" i="7"/>
  <c r="AQ81" i="7" s="1"/>
  <c r="AR81" i="7" s="1"/>
  <c r="AP80" i="7"/>
  <c r="AQ80" i="7" s="1"/>
  <c r="AR80" i="7" s="1"/>
  <c r="AP79" i="7"/>
  <c r="AQ79" i="7" s="1"/>
  <c r="AR79" i="7" s="1"/>
  <c r="AP78" i="7"/>
  <c r="AQ78" i="7" s="1"/>
  <c r="AR78" i="7" s="1"/>
  <c r="AP77" i="7"/>
  <c r="AQ77" i="7" s="1"/>
  <c r="AR77" i="7" s="1"/>
  <c r="AP76" i="7"/>
  <c r="AQ76" i="7" s="1"/>
  <c r="AR76" i="7" s="1"/>
  <c r="AP74" i="7"/>
  <c r="AQ74" i="7" s="1"/>
  <c r="AR74" i="7" s="1"/>
  <c r="AP73" i="7"/>
  <c r="AQ73" i="7" s="1"/>
  <c r="AR73" i="7" s="1"/>
  <c r="AP72" i="7"/>
  <c r="AQ72" i="7" s="1"/>
  <c r="AR72" i="7" s="1"/>
  <c r="AP71" i="7"/>
  <c r="AQ71" i="7" s="1"/>
  <c r="AR71" i="7" s="1"/>
  <c r="AP70" i="7"/>
  <c r="AQ70" i="7" s="1"/>
  <c r="AR70" i="7" s="1"/>
  <c r="AP69" i="7"/>
  <c r="AQ69" i="7" s="1"/>
  <c r="AR69" i="7" s="1"/>
  <c r="AP68" i="7"/>
  <c r="AQ68" i="7" s="1"/>
  <c r="AR68" i="7" s="1"/>
  <c r="AP67" i="7"/>
  <c r="AQ67" i="7" s="1"/>
  <c r="AR67" i="7" s="1"/>
  <c r="AP66" i="7"/>
  <c r="AQ66" i="7" s="1"/>
  <c r="AR66" i="7" s="1"/>
  <c r="AP65" i="7"/>
  <c r="AQ65" i="7" s="1"/>
  <c r="AR65" i="7" s="1"/>
  <c r="AP64" i="7"/>
  <c r="AQ64" i="7" s="1"/>
  <c r="AR64" i="7" s="1"/>
  <c r="AP63" i="7"/>
  <c r="AQ63" i="7" s="1"/>
  <c r="AR63" i="7" s="1"/>
  <c r="AP62" i="7"/>
  <c r="AQ62" i="7" s="1"/>
  <c r="AR62" i="7" s="1"/>
  <c r="AP61" i="7"/>
  <c r="AQ61" i="7" s="1"/>
  <c r="AR61" i="7" s="1"/>
  <c r="AP59" i="7"/>
  <c r="AQ59" i="7" s="1"/>
  <c r="AR59" i="7" s="1"/>
  <c r="AP58" i="7"/>
  <c r="AQ58" i="7" s="1"/>
  <c r="AR58" i="7" s="1"/>
  <c r="AP57" i="7"/>
  <c r="AQ57" i="7" s="1"/>
  <c r="AR57" i="7" s="1"/>
  <c r="AP56" i="7"/>
  <c r="AQ56" i="7" s="1"/>
  <c r="AR56" i="7" s="1"/>
  <c r="AP55" i="7"/>
  <c r="AQ55" i="7" s="1"/>
  <c r="AR55" i="7" s="1"/>
  <c r="AP54" i="7"/>
  <c r="AQ54" i="7" s="1"/>
  <c r="AR54" i="7" s="1"/>
  <c r="AP53" i="7"/>
  <c r="AQ53" i="7" s="1"/>
  <c r="AR53" i="7" s="1"/>
  <c r="AP51" i="7"/>
  <c r="AQ51" i="7" s="1"/>
  <c r="AR51" i="7" s="1"/>
  <c r="AP50" i="7"/>
  <c r="AQ50" i="7" s="1"/>
  <c r="AR50" i="7" s="1"/>
  <c r="AP49" i="7"/>
  <c r="AQ49" i="7" s="1"/>
  <c r="AR49" i="7" s="1"/>
  <c r="AP48" i="7"/>
  <c r="AQ48" i="7" s="1"/>
  <c r="AR48" i="7" s="1"/>
  <c r="AP47" i="7"/>
  <c r="AQ47" i="7" s="1"/>
  <c r="AR47" i="7" s="1"/>
  <c r="AP46" i="7"/>
  <c r="AQ46" i="7" s="1"/>
  <c r="AR46" i="7" s="1"/>
  <c r="AP45" i="7"/>
  <c r="AQ45" i="7" s="1"/>
  <c r="AR45" i="7" s="1"/>
  <c r="AP44" i="7"/>
  <c r="AQ44" i="7" s="1"/>
  <c r="AR44" i="7" s="1"/>
  <c r="AP43" i="7"/>
  <c r="AQ43" i="7" s="1"/>
  <c r="AR43" i="7" s="1"/>
  <c r="AP41" i="7"/>
  <c r="AQ41" i="7" s="1"/>
  <c r="AR41" i="7" s="1"/>
  <c r="AP40" i="7"/>
  <c r="AQ40" i="7" s="1"/>
  <c r="AR40" i="7" s="1"/>
  <c r="AP39" i="7"/>
  <c r="AQ39" i="7" s="1"/>
  <c r="AR39" i="7" s="1"/>
  <c r="AP38" i="7"/>
  <c r="AQ38" i="7" s="1"/>
  <c r="AR38" i="7" s="1"/>
  <c r="AP37" i="7"/>
  <c r="AQ37" i="7" s="1"/>
  <c r="AR37" i="7" s="1"/>
  <c r="AP36" i="7"/>
  <c r="AQ36" i="7" s="1"/>
  <c r="AR36" i="7" s="1"/>
  <c r="AP34" i="7"/>
  <c r="AQ34" i="7" s="1"/>
  <c r="AR34" i="7" s="1"/>
  <c r="AP33" i="7"/>
  <c r="AQ33" i="7" s="1"/>
  <c r="AR33" i="7" s="1"/>
  <c r="AP32" i="7"/>
  <c r="AQ32" i="7" s="1"/>
  <c r="AR32" i="7" s="1"/>
  <c r="AP31" i="7"/>
  <c r="AQ31" i="7" s="1"/>
  <c r="AR31" i="7" s="1"/>
  <c r="AP30" i="7"/>
  <c r="AQ30" i="7" s="1"/>
  <c r="AR30" i="7" s="1"/>
  <c r="AP28" i="7"/>
  <c r="AQ28" i="7" s="1"/>
  <c r="AR28" i="7" s="1"/>
  <c r="AP27" i="7"/>
  <c r="AQ27" i="7" s="1"/>
  <c r="AR27" i="7" s="1"/>
  <c r="AP26" i="7"/>
  <c r="AQ26" i="7" s="1"/>
  <c r="AR26" i="7" s="1"/>
  <c r="AP25" i="7"/>
  <c r="AQ25" i="7" s="1"/>
  <c r="AR25" i="7" s="1"/>
  <c r="AP24" i="7"/>
  <c r="AQ24" i="7" s="1"/>
  <c r="AR24" i="7" s="1"/>
  <c r="AP23" i="7"/>
  <c r="AQ23" i="7" s="1"/>
  <c r="AR23" i="7" s="1"/>
  <c r="AP22" i="7"/>
  <c r="AQ22" i="7" s="1"/>
  <c r="AR22" i="7" s="1"/>
  <c r="AP21" i="7"/>
  <c r="AQ21" i="7" s="1"/>
  <c r="AR21" i="7" s="1"/>
  <c r="AP20" i="7"/>
  <c r="AQ20" i="7" s="1"/>
  <c r="AR20" i="7" s="1"/>
  <c r="AP19" i="7"/>
  <c r="AQ19" i="7" s="1"/>
  <c r="AR19" i="7" s="1"/>
  <c r="AP18" i="7"/>
  <c r="AQ18" i="7" s="1"/>
  <c r="AR18" i="7" s="1"/>
  <c r="AP17" i="7"/>
  <c r="AQ17" i="7" s="1"/>
  <c r="AR17" i="7" s="1"/>
  <c r="AP16" i="7"/>
  <c r="AQ16" i="7" s="1"/>
  <c r="AR16" i="7" s="1"/>
  <c r="AP15" i="7"/>
  <c r="AQ15" i="7" s="1"/>
  <c r="AR15" i="7" s="1"/>
  <c r="AP14" i="7"/>
  <c r="AQ14" i="7" s="1"/>
  <c r="AR14" i="7" s="1"/>
  <c r="AP13" i="7"/>
  <c r="AQ13" i="7" s="1"/>
  <c r="AR13" i="7" s="1"/>
  <c r="AP12" i="7"/>
  <c r="AQ12" i="7" s="1"/>
  <c r="AR12" i="7" s="1"/>
  <c r="AP11" i="7"/>
  <c r="AQ11" i="7" s="1"/>
  <c r="AR11" i="7" s="1"/>
  <c r="AP10" i="7"/>
  <c r="AQ10" i="7" s="1"/>
  <c r="AR10" i="7" s="1"/>
  <c r="AP9" i="7"/>
  <c r="AQ9" i="7" s="1"/>
  <c r="AR9" i="7" s="1"/>
  <c r="AP8" i="7"/>
  <c r="AQ8" i="7" s="1"/>
  <c r="AR8" i="7" s="1"/>
  <c r="Y37" i="1"/>
  <c r="Y36" i="1"/>
  <c r="Y35" i="1"/>
  <c r="Y34" i="1"/>
  <c r="Y33" i="1"/>
  <c r="Y32" i="1"/>
  <c r="Y31" i="1"/>
  <c r="AD99" i="7"/>
  <c r="C99" i="7" s="1"/>
  <c r="AE99" i="7"/>
  <c r="D99" i="7" s="1"/>
  <c r="AF99" i="7"/>
  <c r="E99" i="7" s="1"/>
  <c r="AD76" i="7"/>
  <c r="C76" i="7" s="1"/>
  <c r="A43" i="12"/>
  <c r="X163" i="7" l="1"/>
  <c r="Y163" i="7" s="1"/>
  <c r="Z163" i="7" s="1"/>
  <c r="X162" i="7"/>
  <c r="Y162" i="7" s="1"/>
  <c r="Z162" i="7" s="1"/>
  <c r="X161" i="7"/>
  <c r="Y161" i="7" s="1"/>
  <c r="Z161" i="7" s="1"/>
  <c r="X160" i="7"/>
  <c r="Y160" i="7" s="1"/>
  <c r="Z160" i="7" s="1"/>
  <c r="X159" i="7"/>
  <c r="Y159" i="7" s="1"/>
  <c r="Z159" i="7" s="1"/>
  <c r="X158" i="7"/>
  <c r="Y158" i="7" s="1"/>
  <c r="Z158" i="7" s="1"/>
  <c r="X157" i="7"/>
  <c r="Y157" i="7" s="1"/>
  <c r="Z157" i="7" s="1"/>
  <c r="X156" i="7"/>
  <c r="Y156" i="7" s="1"/>
  <c r="Z156" i="7" s="1"/>
  <c r="X155" i="7"/>
  <c r="Y155" i="7" s="1"/>
  <c r="Z155" i="7" s="1"/>
  <c r="X154" i="7"/>
  <c r="Y154" i="7" s="1"/>
  <c r="Z154" i="7" s="1"/>
  <c r="X153" i="7"/>
  <c r="Y153" i="7" s="1"/>
  <c r="Z153" i="7" s="1"/>
  <c r="X152" i="7"/>
  <c r="Y152" i="7" s="1"/>
  <c r="Z152" i="7" s="1"/>
  <c r="X151" i="7"/>
  <c r="Y151" i="7" s="1"/>
  <c r="Z151" i="7" s="1"/>
  <c r="X150" i="7"/>
  <c r="Y150" i="7" s="1"/>
  <c r="Z150" i="7" s="1"/>
  <c r="X149" i="7"/>
  <c r="Y149" i="7" s="1"/>
  <c r="Z149" i="7" s="1"/>
  <c r="X148" i="7"/>
  <c r="Y148" i="7" s="1"/>
  <c r="Z148" i="7" s="1"/>
  <c r="X147" i="7"/>
  <c r="Y147" i="7" s="1"/>
  <c r="Z147" i="7" s="1"/>
  <c r="X146" i="7"/>
  <c r="Y146" i="7" s="1"/>
  <c r="Z146" i="7" s="1"/>
  <c r="X145" i="7"/>
  <c r="Y145" i="7" s="1"/>
  <c r="Z145" i="7" s="1"/>
  <c r="X144" i="7"/>
  <c r="Y144" i="7" s="1"/>
  <c r="Z144" i="7" s="1"/>
  <c r="X143" i="7"/>
  <c r="Y143" i="7" s="1"/>
  <c r="Z143" i="7" s="1"/>
  <c r="X142" i="7"/>
  <c r="Y142" i="7" s="1"/>
  <c r="Z142" i="7" s="1"/>
  <c r="X141" i="7"/>
  <c r="Y141" i="7" s="1"/>
  <c r="Z141" i="7" s="1"/>
  <c r="X140" i="7"/>
  <c r="Y140" i="7" s="1"/>
  <c r="Z140" i="7" s="1"/>
  <c r="X139" i="7"/>
  <c r="Y139" i="7" s="1"/>
  <c r="Z139" i="7" s="1"/>
  <c r="X138" i="7"/>
  <c r="Y138" i="7" s="1"/>
  <c r="Z138" i="7" s="1"/>
  <c r="X137" i="7"/>
  <c r="Y137" i="7" s="1"/>
  <c r="Z137" i="7" s="1"/>
  <c r="X136" i="7"/>
  <c r="Y136" i="7" s="1"/>
  <c r="Z136" i="7" s="1"/>
  <c r="X135" i="7"/>
  <c r="Y135" i="7" s="1"/>
  <c r="Z135" i="7" s="1"/>
  <c r="X134" i="7"/>
  <c r="Y134" i="7" s="1"/>
  <c r="Z134" i="7" s="1"/>
  <c r="X133" i="7"/>
  <c r="Y133" i="7" s="1"/>
  <c r="Z133" i="7" s="1"/>
  <c r="X132" i="7"/>
  <c r="Y132" i="7" s="1"/>
  <c r="Z132" i="7" s="1"/>
  <c r="X131" i="7"/>
  <c r="Y131" i="7" s="1"/>
  <c r="Z131" i="7" s="1"/>
  <c r="X130" i="7"/>
  <c r="Y130" i="7" s="1"/>
  <c r="Z130" i="7" s="1"/>
  <c r="X129" i="7"/>
  <c r="Y129" i="7" s="1"/>
  <c r="Z129" i="7" s="1"/>
  <c r="X128" i="7"/>
  <c r="Y128" i="7" s="1"/>
  <c r="Z128" i="7" s="1"/>
  <c r="X127" i="7"/>
  <c r="Y127" i="7" s="1"/>
  <c r="Z127" i="7" s="1"/>
  <c r="X126" i="7"/>
  <c r="Y126" i="7" s="1"/>
  <c r="Z126" i="7" s="1"/>
  <c r="X125" i="7"/>
  <c r="Y125" i="7" s="1"/>
  <c r="Z125" i="7" s="1"/>
  <c r="X124" i="7"/>
  <c r="Y124" i="7" s="1"/>
  <c r="Z124" i="7" s="1"/>
  <c r="X123" i="7"/>
  <c r="Y123" i="7" s="1"/>
  <c r="Z123" i="7" s="1"/>
  <c r="X122" i="7"/>
  <c r="Y122" i="7" s="1"/>
  <c r="Z122" i="7" s="1"/>
  <c r="X120" i="7"/>
  <c r="Y120" i="7" s="1"/>
  <c r="Z120" i="7" s="1"/>
  <c r="X119" i="7"/>
  <c r="Y119" i="7" s="1"/>
  <c r="Z119" i="7" s="1"/>
  <c r="X118" i="7"/>
  <c r="Y118" i="7" s="1"/>
  <c r="Z118" i="7" s="1"/>
  <c r="X117" i="7"/>
  <c r="Y117" i="7" s="1"/>
  <c r="Z117" i="7" s="1"/>
  <c r="X116" i="7"/>
  <c r="Y116" i="7" s="1"/>
  <c r="Z116" i="7" s="1"/>
  <c r="X115" i="7"/>
  <c r="Y115" i="7" s="1"/>
  <c r="Z115" i="7" s="1"/>
  <c r="X114" i="7"/>
  <c r="Y114" i="7" s="1"/>
  <c r="Z114" i="7" s="1"/>
  <c r="X113" i="7"/>
  <c r="Y113" i="7" s="1"/>
  <c r="Z113" i="7" s="1"/>
  <c r="X112" i="7"/>
  <c r="Y112" i="7" s="1"/>
  <c r="Z112" i="7" s="1"/>
  <c r="X111" i="7"/>
  <c r="Y111" i="7" s="1"/>
  <c r="Z111" i="7" s="1"/>
  <c r="X110" i="7"/>
  <c r="Y110" i="7" s="1"/>
  <c r="Z110" i="7" s="1"/>
  <c r="X109" i="7"/>
  <c r="Y109" i="7" s="1"/>
  <c r="Z109" i="7" s="1"/>
  <c r="X108" i="7"/>
  <c r="Y108" i="7" s="1"/>
  <c r="Z108" i="7" s="1"/>
  <c r="X107" i="7"/>
  <c r="Y107" i="7" s="1"/>
  <c r="Z107" i="7" s="1"/>
  <c r="X106" i="7"/>
  <c r="Y106" i="7" s="1"/>
  <c r="Z106" i="7" s="1"/>
  <c r="X105" i="7"/>
  <c r="Y105" i="7" s="1"/>
  <c r="Z105" i="7" s="1"/>
  <c r="X104" i="7"/>
  <c r="Y104" i="7" s="1"/>
  <c r="Z104" i="7" s="1"/>
  <c r="X103" i="7"/>
  <c r="Y103" i="7" s="1"/>
  <c r="Z103" i="7" s="1"/>
  <c r="X102" i="7"/>
  <c r="Y102" i="7" s="1"/>
  <c r="Z102" i="7" s="1"/>
  <c r="X101" i="7"/>
  <c r="Y101" i="7" s="1"/>
  <c r="Z101" i="7" s="1"/>
  <c r="X100" i="7"/>
  <c r="Y100" i="7" s="1"/>
  <c r="Z100" i="7" s="1"/>
  <c r="X99" i="7"/>
  <c r="Y99" i="7" s="1"/>
  <c r="Z99" i="7" s="1"/>
  <c r="X98" i="7"/>
  <c r="Y98" i="7" s="1"/>
  <c r="Z98" i="7" s="1"/>
  <c r="X97" i="7"/>
  <c r="Y97" i="7" s="1"/>
  <c r="Z97" i="7" s="1"/>
  <c r="X96" i="7"/>
  <c r="Y96" i="7" s="1"/>
  <c r="Z96" i="7" s="1"/>
  <c r="X95" i="7"/>
  <c r="Y95" i="7" s="1"/>
  <c r="Z95" i="7" s="1"/>
  <c r="X94" i="7"/>
  <c r="Y94" i="7" s="1"/>
  <c r="Z94" i="7" s="1"/>
  <c r="X93" i="7"/>
  <c r="Y93" i="7" s="1"/>
  <c r="Z93" i="7" s="1"/>
  <c r="X92" i="7"/>
  <c r="Y92" i="7" s="1"/>
  <c r="Z92" i="7" s="1"/>
  <c r="X91" i="7"/>
  <c r="Y91" i="7" s="1"/>
  <c r="Z91" i="7" s="1"/>
  <c r="X90" i="7"/>
  <c r="Y90" i="7" s="1"/>
  <c r="Z90" i="7" s="1"/>
  <c r="X89" i="7"/>
  <c r="Y89" i="7" s="1"/>
  <c r="Z89" i="7" s="1"/>
  <c r="X88" i="7"/>
  <c r="Y88" i="7" s="1"/>
  <c r="Z88" i="7" s="1"/>
  <c r="X87" i="7"/>
  <c r="Y87" i="7" s="1"/>
  <c r="Z87" i="7" s="1"/>
  <c r="X86" i="7"/>
  <c r="Y86" i="7" s="1"/>
  <c r="Z86" i="7" s="1"/>
  <c r="X85" i="7"/>
  <c r="Y85" i="7" s="1"/>
  <c r="Z85" i="7" s="1"/>
  <c r="X84" i="7"/>
  <c r="Y84" i="7" s="1"/>
  <c r="Z84" i="7" s="1"/>
  <c r="X83" i="7"/>
  <c r="Y83" i="7" s="1"/>
  <c r="Z83" i="7" s="1"/>
  <c r="X81" i="7"/>
  <c r="Y81" i="7" s="1"/>
  <c r="Z81" i="7" s="1"/>
  <c r="X80" i="7"/>
  <c r="Y80" i="7" s="1"/>
  <c r="Z80" i="7" s="1"/>
  <c r="X79" i="7"/>
  <c r="Y79" i="7" s="1"/>
  <c r="Z79" i="7" s="1"/>
  <c r="X78" i="7"/>
  <c r="Y78" i="7" s="1"/>
  <c r="Z78" i="7" s="1"/>
  <c r="X77" i="7"/>
  <c r="Y77" i="7" s="1"/>
  <c r="Z77" i="7" s="1"/>
  <c r="X76" i="7"/>
  <c r="Y76" i="7" s="1"/>
  <c r="Z76" i="7" s="1"/>
  <c r="X74" i="7"/>
  <c r="Y74" i="7" s="1"/>
  <c r="Z74" i="7" s="1"/>
  <c r="X73" i="7"/>
  <c r="Y73" i="7" s="1"/>
  <c r="Z73" i="7" s="1"/>
  <c r="X72" i="7"/>
  <c r="Y72" i="7" s="1"/>
  <c r="Z72" i="7" s="1"/>
  <c r="X69" i="7"/>
  <c r="Y69" i="7" s="1"/>
  <c r="Z69" i="7" s="1"/>
  <c r="X70" i="7"/>
  <c r="Y70" i="7" s="1"/>
  <c r="Z70" i="7" s="1"/>
  <c r="X71" i="7"/>
  <c r="Y71" i="7" s="1"/>
  <c r="Z71" i="7" s="1"/>
  <c r="X55" i="7"/>
  <c r="Y55" i="7" s="1"/>
  <c r="Z55" i="7" s="1"/>
  <c r="X56" i="7"/>
  <c r="Y56" i="7" s="1"/>
  <c r="Z56" i="7" s="1"/>
  <c r="X57" i="7"/>
  <c r="Y57" i="7" s="1"/>
  <c r="Z57" i="7" s="1"/>
  <c r="X58" i="7"/>
  <c r="Y58" i="7" s="1"/>
  <c r="Z58" i="7" s="1"/>
  <c r="X59" i="7"/>
  <c r="Y59" i="7" s="1"/>
  <c r="Z59" i="7" s="1"/>
  <c r="X61" i="7"/>
  <c r="Y61" i="7" s="1"/>
  <c r="Z61" i="7" s="1"/>
  <c r="X62" i="7"/>
  <c r="Y62" i="7" s="1"/>
  <c r="Z62" i="7" s="1"/>
  <c r="X63" i="7"/>
  <c r="Y63" i="7" s="1"/>
  <c r="Z63" i="7" s="1"/>
  <c r="X64" i="7"/>
  <c r="Y64" i="7" s="1"/>
  <c r="Z64" i="7" s="1"/>
  <c r="X65" i="7"/>
  <c r="Y65" i="7" s="1"/>
  <c r="Z65" i="7" s="1"/>
  <c r="X66" i="7"/>
  <c r="Y66" i="7" s="1"/>
  <c r="Z66" i="7" s="1"/>
  <c r="X67" i="7"/>
  <c r="Y67" i="7" s="1"/>
  <c r="Z67" i="7" s="1"/>
  <c r="X68" i="7"/>
  <c r="Y68" i="7" s="1"/>
  <c r="Z68" i="7" s="1"/>
  <c r="X44" i="7"/>
  <c r="Y44" i="7" s="1"/>
  <c r="Z44" i="7" s="1"/>
  <c r="X45" i="7"/>
  <c r="Y45" i="7" s="1"/>
  <c r="Z45" i="7" s="1"/>
  <c r="X46" i="7"/>
  <c r="Y46" i="7" s="1"/>
  <c r="Z46" i="7" s="1"/>
  <c r="X47" i="7"/>
  <c r="Y47" i="7" s="1"/>
  <c r="Z47" i="7" s="1"/>
  <c r="X48" i="7"/>
  <c r="Y48" i="7" s="1"/>
  <c r="Z48" i="7" s="1"/>
  <c r="X49" i="7"/>
  <c r="Y49" i="7" s="1"/>
  <c r="Z49" i="7" s="1"/>
  <c r="X50" i="7"/>
  <c r="Y50" i="7" s="1"/>
  <c r="Z50" i="7" s="1"/>
  <c r="X51" i="7"/>
  <c r="Y51" i="7" s="1"/>
  <c r="Z51" i="7" s="1"/>
  <c r="X53" i="7"/>
  <c r="Y53" i="7" s="1"/>
  <c r="Z53" i="7" s="1"/>
  <c r="X54" i="7"/>
  <c r="Y54" i="7" s="1"/>
  <c r="Z54" i="7" s="1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P125" i="7" s="1"/>
  <c r="O124" i="7"/>
  <c r="O123" i="7"/>
  <c r="O122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P106" i="7" s="1"/>
  <c r="O105" i="7"/>
  <c r="O104" i="7"/>
  <c r="O103" i="7"/>
  <c r="O102" i="7"/>
  <c r="O101" i="7"/>
  <c r="O100" i="7"/>
  <c r="O99" i="7"/>
  <c r="P99" i="7" s="1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1" i="7"/>
  <c r="P81" i="7" s="1"/>
  <c r="O80" i="7"/>
  <c r="O79" i="7"/>
  <c r="O78" i="7"/>
  <c r="O77" i="7"/>
  <c r="O76" i="7"/>
  <c r="O74" i="7"/>
  <c r="O73" i="7"/>
  <c r="O72" i="7"/>
  <c r="O68" i="7"/>
  <c r="O67" i="7"/>
  <c r="O66" i="7"/>
  <c r="O65" i="7"/>
  <c r="O64" i="7"/>
  <c r="O69" i="7"/>
  <c r="O70" i="7"/>
  <c r="O71" i="7"/>
  <c r="O54" i="7"/>
  <c r="O53" i="7"/>
  <c r="O55" i="7"/>
  <c r="O56" i="7"/>
  <c r="O57" i="7"/>
  <c r="O58" i="7"/>
  <c r="O59" i="7"/>
  <c r="O61" i="7"/>
  <c r="O62" i="7"/>
  <c r="O63" i="7"/>
  <c r="O44" i="7"/>
  <c r="O45" i="7"/>
  <c r="O46" i="7"/>
  <c r="O47" i="7"/>
  <c r="O48" i="7"/>
  <c r="O49" i="7"/>
  <c r="O50" i="7"/>
  <c r="P50" i="7" s="1"/>
  <c r="O51" i="7"/>
  <c r="Q99" i="7" l="1"/>
  <c r="Q106" i="7"/>
  <c r="P119" i="7"/>
  <c r="P74" i="7"/>
  <c r="P120" i="7"/>
  <c r="P143" i="7"/>
  <c r="P45" i="7"/>
  <c r="P57" i="7"/>
  <c r="P64" i="7"/>
  <c r="P76" i="7"/>
  <c r="P84" i="7"/>
  <c r="P92" i="7"/>
  <c r="P114" i="7"/>
  <c r="P122" i="7"/>
  <c r="P129" i="7"/>
  <c r="P137" i="7"/>
  <c r="P144" i="7"/>
  <c r="P152" i="7"/>
  <c r="P160" i="7"/>
  <c r="Q81" i="7"/>
  <c r="P142" i="7"/>
  <c r="P136" i="7"/>
  <c r="P151" i="7"/>
  <c r="P51" i="7"/>
  <c r="P44" i="7"/>
  <c r="P56" i="7"/>
  <c r="P65" i="7"/>
  <c r="P77" i="7"/>
  <c r="P85" i="7"/>
  <c r="P93" i="7"/>
  <c r="P100" i="7"/>
  <c r="P107" i="7"/>
  <c r="P115" i="7"/>
  <c r="P123" i="7"/>
  <c r="P130" i="7"/>
  <c r="P138" i="7"/>
  <c r="P145" i="7"/>
  <c r="P153" i="7"/>
  <c r="P161" i="7"/>
  <c r="P47" i="7"/>
  <c r="P112" i="7"/>
  <c r="P158" i="7"/>
  <c r="P55" i="7"/>
  <c r="P86" i="7"/>
  <c r="P94" i="7"/>
  <c r="P101" i="7"/>
  <c r="P108" i="7"/>
  <c r="P116" i="7"/>
  <c r="P124" i="7"/>
  <c r="P131" i="7"/>
  <c r="P146" i="7"/>
  <c r="P154" i="7"/>
  <c r="P162" i="7"/>
  <c r="P73" i="7"/>
  <c r="P98" i="7"/>
  <c r="P127" i="7"/>
  <c r="P150" i="7"/>
  <c r="P58" i="7"/>
  <c r="P69" i="7"/>
  <c r="P113" i="7"/>
  <c r="Q50" i="7"/>
  <c r="P78" i="7"/>
  <c r="P62" i="7"/>
  <c r="P53" i="7"/>
  <c r="P67" i="7"/>
  <c r="P79" i="7"/>
  <c r="P87" i="7"/>
  <c r="P95" i="7"/>
  <c r="P102" i="7"/>
  <c r="P109" i="7"/>
  <c r="P132" i="7"/>
  <c r="P139" i="7"/>
  <c r="P147" i="7"/>
  <c r="P155" i="7"/>
  <c r="P163" i="7"/>
  <c r="P105" i="7"/>
  <c r="P91" i="7"/>
  <c r="P49" i="7"/>
  <c r="P61" i="7"/>
  <c r="P54" i="7"/>
  <c r="P68" i="7"/>
  <c r="P80" i="7"/>
  <c r="P88" i="7"/>
  <c r="P96" i="7"/>
  <c r="P103" i="7"/>
  <c r="P110" i="7"/>
  <c r="P117" i="7"/>
  <c r="Q125" i="7"/>
  <c r="P133" i="7"/>
  <c r="P140" i="7"/>
  <c r="P148" i="7"/>
  <c r="P156" i="7"/>
  <c r="P70" i="7"/>
  <c r="P90" i="7"/>
  <c r="P135" i="7"/>
  <c r="P46" i="7"/>
  <c r="P83" i="7"/>
  <c r="P128" i="7"/>
  <c r="P159" i="7"/>
  <c r="P63" i="7"/>
  <c r="P66" i="7"/>
  <c r="P48" i="7"/>
  <c r="P59" i="7"/>
  <c r="P71" i="7"/>
  <c r="P72" i="7"/>
  <c r="P89" i="7"/>
  <c r="P97" i="7"/>
  <c r="P104" i="7"/>
  <c r="P111" i="7"/>
  <c r="P118" i="7"/>
  <c r="P126" i="7"/>
  <c r="P134" i="7"/>
  <c r="P141" i="7"/>
  <c r="P149" i="7"/>
  <c r="P157" i="7"/>
  <c r="AG119" i="7"/>
  <c r="AH119" i="7" s="1"/>
  <c r="AI119" i="7" s="1"/>
  <c r="AG118" i="7"/>
  <c r="AH118" i="7" s="1"/>
  <c r="AI118" i="7" s="1"/>
  <c r="AG117" i="7"/>
  <c r="AH117" i="7" s="1"/>
  <c r="AI117" i="7" s="1"/>
  <c r="AG99" i="7"/>
  <c r="F99" i="7" s="1"/>
  <c r="AG76" i="7"/>
  <c r="AH76" i="7" s="1"/>
  <c r="AI76" i="7" s="1"/>
  <c r="AG64" i="7"/>
  <c r="AH64" i="7" s="1"/>
  <c r="AI64" i="7" s="1"/>
  <c r="AG65" i="7"/>
  <c r="AH65" i="7" s="1"/>
  <c r="AI65" i="7" s="1"/>
  <c r="AG66" i="7"/>
  <c r="AH66" i="7" s="1"/>
  <c r="AI66" i="7" s="1"/>
  <c r="AG67" i="7"/>
  <c r="AH67" i="7" s="1"/>
  <c r="AI67" i="7" s="1"/>
  <c r="AG68" i="7"/>
  <c r="AH68" i="7" s="1"/>
  <c r="AI68" i="7" s="1"/>
  <c r="AG53" i="7"/>
  <c r="AH53" i="7" s="1"/>
  <c r="AG54" i="7"/>
  <c r="AH54" i="7" s="1"/>
  <c r="AG43" i="7"/>
  <c r="AH43" i="7" s="1"/>
  <c r="AI43" i="7" s="1"/>
  <c r="AG163" i="7"/>
  <c r="AH163" i="7" s="1"/>
  <c r="AI163" i="7" s="1"/>
  <c r="AG162" i="7"/>
  <c r="AH162" i="7" s="1"/>
  <c r="AI162" i="7" s="1"/>
  <c r="AG161" i="7"/>
  <c r="AH161" i="7" s="1"/>
  <c r="AI161" i="7" s="1"/>
  <c r="AG160" i="7"/>
  <c r="AH160" i="7" s="1"/>
  <c r="AI160" i="7" s="1"/>
  <c r="AG159" i="7"/>
  <c r="AH159" i="7" s="1"/>
  <c r="AI159" i="7" s="1"/>
  <c r="AG158" i="7"/>
  <c r="AH158" i="7" s="1"/>
  <c r="AI158" i="7" s="1"/>
  <c r="AG157" i="7"/>
  <c r="AH157" i="7" s="1"/>
  <c r="AI157" i="7" s="1"/>
  <c r="AG156" i="7"/>
  <c r="AH156" i="7" s="1"/>
  <c r="AI156" i="7" s="1"/>
  <c r="AG155" i="7"/>
  <c r="AH155" i="7" s="1"/>
  <c r="AI155" i="7" s="1"/>
  <c r="AG154" i="7"/>
  <c r="AH154" i="7" s="1"/>
  <c r="AI154" i="7" s="1"/>
  <c r="AG153" i="7"/>
  <c r="AH153" i="7" s="1"/>
  <c r="AI153" i="7" s="1"/>
  <c r="AG152" i="7"/>
  <c r="AH152" i="7" s="1"/>
  <c r="AI152" i="7" s="1"/>
  <c r="AG151" i="7"/>
  <c r="AH151" i="7" s="1"/>
  <c r="AI151" i="7" s="1"/>
  <c r="AG150" i="7"/>
  <c r="AH150" i="7" s="1"/>
  <c r="AI150" i="7" s="1"/>
  <c r="AG149" i="7"/>
  <c r="AH149" i="7" s="1"/>
  <c r="AI149" i="7" s="1"/>
  <c r="AG148" i="7"/>
  <c r="AH148" i="7" s="1"/>
  <c r="AI148" i="7" s="1"/>
  <c r="AG147" i="7"/>
  <c r="AH147" i="7" s="1"/>
  <c r="AI147" i="7" s="1"/>
  <c r="AG146" i="7"/>
  <c r="AH146" i="7" s="1"/>
  <c r="AI146" i="7" s="1"/>
  <c r="AG145" i="7"/>
  <c r="AH145" i="7" s="1"/>
  <c r="AI145" i="7" s="1"/>
  <c r="AG144" i="7"/>
  <c r="AH144" i="7" s="1"/>
  <c r="AI144" i="7" s="1"/>
  <c r="AG143" i="7"/>
  <c r="AH143" i="7" s="1"/>
  <c r="AI143" i="7" s="1"/>
  <c r="AG142" i="7"/>
  <c r="AH142" i="7" s="1"/>
  <c r="AI142" i="7" s="1"/>
  <c r="AG141" i="7"/>
  <c r="AH141" i="7" s="1"/>
  <c r="AI141" i="7" s="1"/>
  <c r="AG140" i="7"/>
  <c r="AH140" i="7" s="1"/>
  <c r="AI140" i="7" s="1"/>
  <c r="AG139" i="7"/>
  <c r="AH139" i="7" s="1"/>
  <c r="AI139" i="7" s="1"/>
  <c r="AG138" i="7"/>
  <c r="AH138" i="7" s="1"/>
  <c r="AI138" i="7" s="1"/>
  <c r="AG137" i="7"/>
  <c r="AH137" i="7" s="1"/>
  <c r="AI137" i="7" s="1"/>
  <c r="AG136" i="7"/>
  <c r="AH136" i="7" s="1"/>
  <c r="AI136" i="7" s="1"/>
  <c r="AG135" i="7"/>
  <c r="AH135" i="7" s="1"/>
  <c r="AI135" i="7" s="1"/>
  <c r="AG134" i="7"/>
  <c r="AH134" i="7" s="1"/>
  <c r="AI134" i="7" s="1"/>
  <c r="AG133" i="7"/>
  <c r="AH133" i="7" s="1"/>
  <c r="AI133" i="7" s="1"/>
  <c r="AG132" i="7"/>
  <c r="AH132" i="7" s="1"/>
  <c r="AI132" i="7" s="1"/>
  <c r="AG131" i="7"/>
  <c r="AH131" i="7" s="1"/>
  <c r="AI131" i="7" s="1"/>
  <c r="AG130" i="7"/>
  <c r="AH130" i="7" s="1"/>
  <c r="AG129" i="7"/>
  <c r="AH129" i="7" s="1"/>
  <c r="AI129" i="7" s="1"/>
  <c r="AG128" i="7"/>
  <c r="AH128" i="7" s="1"/>
  <c r="AI128" i="7" s="1"/>
  <c r="AG127" i="7"/>
  <c r="AH127" i="7" s="1"/>
  <c r="AI127" i="7" s="1"/>
  <c r="AG126" i="7"/>
  <c r="AH126" i="7" s="1"/>
  <c r="AI126" i="7" s="1"/>
  <c r="AG125" i="7"/>
  <c r="AH125" i="7" s="1"/>
  <c r="AI125" i="7" s="1"/>
  <c r="AG124" i="7"/>
  <c r="AH124" i="7" s="1"/>
  <c r="AI124" i="7" s="1"/>
  <c r="AG123" i="7"/>
  <c r="AH123" i="7" s="1"/>
  <c r="AI123" i="7" s="1"/>
  <c r="AG122" i="7"/>
  <c r="AH122" i="7" s="1"/>
  <c r="AI122" i="7" s="1"/>
  <c r="AG120" i="7"/>
  <c r="AH120" i="7" s="1"/>
  <c r="AI120" i="7" s="1"/>
  <c r="AG116" i="7"/>
  <c r="AH116" i="7" s="1"/>
  <c r="AI116" i="7" s="1"/>
  <c r="AG115" i="7"/>
  <c r="AH115" i="7" s="1"/>
  <c r="AI115" i="7" s="1"/>
  <c r="AG114" i="7"/>
  <c r="AH114" i="7" s="1"/>
  <c r="AI114" i="7" s="1"/>
  <c r="AG113" i="7"/>
  <c r="AH113" i="7" s="1"/>
  <c r="AI113" i="7" s="1"/>
  <c r="AG112" i="7"/>
  <c r="AH112" i="7" s="1"/>
  <c r="AI112" i="7" s="1"/>
  <c r="AG111" i="7"/>
  <c r="AH111" i="7" s="1"/>
  <c r="AI111" i="7" s="1"/>
  <c r="AG110" i="7"/>
  <c r="AH110" i="7" s="1"/>
  <c r="AI110" i="7" s="1"/>
  <c r="AG109" i="7"/>
  <c r="AH109" i="7" s="1"/>
  <c r="AI109" i="7" s="1"/>
  <c r="AG108" i="7"/>
  <c r="AH108" i="7" s="1"/>
  <c r="AI108" i="7" s="1"/>
  <c r="AG107" i="7"/>
  <c r="AH107" i="7" s="1"/>
  <c r="AI107" i="7" s="1"/>
  <c r="AG106" i="7"/>
  <c r="AH106" i="7" s="1"/>
  <c r="AI106" i="7" s="1"/>
  <c r="AG105" i="7"/>
  <c r="AH105" i="7" s="1"/>
  <c r="AI105" i="7" s="1"/>
  <c r="AG104" i="7"/>
  <c r="AH104" i="7" s="1"/>
  <c r="AI104" i="7" s="1"/>
  <c r="AG103" i="7"/>
  <c r="AH103" i="7" s="1"/>
  <c r="AI103" i="7" s="1"/>
  <c r="AG102" i="7"/>
  <c r="AH102" i="7" s="1"/>
  <c r="AI102" i="7" s="1"/>
  <c r="AG101" i="7"/>
  <c r="AH101" i="7" s="1"/>
  <c r="AI101" i="7" s="1"/>
  <c r="AG100" i="7"/>
  <c r="AH100" i="7" s="1"/>
  <c r="AI100" i="7" s="1"/>
  <c r="AG98" i="7"/>
  <c r="AH98" i="7" s="1"/>
  <c r="AI98" i="7" s="1"/>
  <c r="AG97" i="7"/>
  <c r="AH97" i="7" s="1"/>
  <c r="AI97" i="7" s="1"/>
  <c r="AG96" i="7"/>
  <c r="AH96" i="7" s="1"/>
  <c r="AI96" i="7" s="1"/>
  <c r="AG95" i="7"/>
  <c r="AH95" i="7" s="1"/>
  <c r="AI95" i="7" s="1"/>
  <c r="AG94" i="7"/>
  <c r="AH94" i="7" s="1"/>
  <c r="AI94" i="7" s="1"/>
  <c r="AG93" i="7"/>
  <c r="AH93" i="7" s="1"/>
  <c r="AI93" i="7" s="1"/>
  <c r="AG92" i="7"/>
  <c r="AH92" i="7" s="1"/>
  <c r="AI92" i="7" s="1"/>
  <c r="AG91" i="7"/>
  <c r="AH91" i="7" s="1"/>
  <c r="AI91" i="7" s="1"/>
  <c r="AG90" i="7"/>
  <c r="AH90" i="7" s="1"/>
  <c r="AI90" i="7" s="1"/>
  <c r="AG89" i="7"/>
  <c r="AH89" i="7" s="1"/>
  <c r="AI89" i="7" s="1"/>
  <c r="AG88" i="7"/>
  <c r="AH88" i="7" s="1"/>
  <c r="AI88" i="7" s="1"/>
  <c r="AG87" i="7"/>
  <c r="AH87" i="7" s="1"/>
  <c r="AI87" i="7" s="1"/>
  <c r="AG86" i="7"/>
  <c r="AH86" i="7" s="1"/>
  <c r="AI86" i="7" s="1"/>
  <c r="AG85" i="7"/>
  <c r="AH85" i="7" s="1"/>
  <c r="AI85" i="7" s="1"/>
  <c r="AG84" i="7"/>
  <c r="AH84" i="7" s="1"/>
  <c r="AI84" i="7" s="1"/>
  <c r="AG83" i="7"/>
  <c r="AH83" i="7" s="1"/>
  <c r="AI83" i="7" s="1"/>
  <c r="AG81" i="7"/>
  <c r="AH81" i="7" s="1"/>
  <c r="AI81" i="7" s="1"/>
  <c r="AG80" i="7"/>
  <c r="AH80" i="7" s="1"/>
  <c r="AI80" i="7" s="1"/>
  <c r="AG79" i="7"/>
  <c r="AH79" i="7" s="1"/>
  <c r="AI79" i="7" s="1"/>
  <c r="AG78" i="7"/>
  <c r="AH78" i="7" s="1"/>
  <c r="AI78" i="7" s="1"/>
  <c r="AG77" i="7"/>
  <c r="AH77" i="7" s="1"/>
  <c r="AI77" i="7" s="1"/>
  <c r="AG74" i="7"/>
  <c r="AH74" i="7" s="1"/>
  <c r="AI74" i="7" s="1"/>
  <c r="AG73" i="7"/>
  <c r="AH73" i="7" s="1"/>
  <c r="AI73" i="7" s="1"/>
  <c r="AG72" i="7"/>
  <c r="AH72" i="7" s="1"/>
  <c r="AG71" i="7"/>
  <c r="AH71" i="7" s="1"/>
  <c r="AI71" i="7" s="1"/>
  <c r="AG70" i="7"/>
  <c r="AH70" i="7" s="1"/>
  <c r="AI70" i="7" s="1"/>
  <c r="AG69" i="7"/>
  <c r="AH69" i="7" s="1"/>
  <c r="AI69" i="7" s="1"/>
  <c r="AG63" i="7"/>
  <c r="AH63" i="7" s="1"/>
  <c r="AI63" i="7" s="1"/>
  <c r="AG62" i="7"/>
  <c r="AH62" i="7" s="1"/>
  <c r="AI62" i="7" s="1"/>
  <c r="AG61" i="7"/>
  <c r="AH61" i="7" s="1"/>
  <c r="AG59" i="7"/>
  <c r="AH59" i="7" s="1"/>
  <c r="AG58" i="7"/>
  <c r="AH58" i="7" s="1"/>
  <c r="AI58" i="7" s="1"/>
  <c r="AG57" i="7"/>
  <c r="AH57" i="7" s="1"/>
  <c r="AG56" i="7"/>
  <c r="AH56" i="7" s="1"/>
  <c r="AG55" i="7"/>
  <c r="AH55" i="7" s="1"/>
  <c r="AG51" i="7"/>
  <c r="AH51" i="7" s="1"/>
  <c r="AI51" i="7" s="1"/>
  <c r="AG50" i="7"/>
  <c r="AH50" i="7" s="1"/>
  <c r="G50" i="7" s="1"/>
  <c r="AG49" i="7"/>
  <c r="AH49" i="7" s="1"/>
  <c r="AI49" i="7" s="1"/>
  <c r="AG48" i="7"/>
  <c r="AH48" i="7" s="1"/>
  <c r="AI48" i="7" s="1"/>
  <c r="AG47" i="7"/>
  <c r="AH47" i="7" s="1"/>
  <c r="AI47" i="7" s="1"/>
  <c r="AG46" i="7"/>
  <c r="AH46" i="7" s="1"/>
  <c r="AI46" i="7" s="1"/>
  <c r="AG45" i="7"/>
  <c r="AH45" i="7" s="1"/>
  <c r="AI45" i="7" s="1"/>
  <c r="AG44" i="7"/>
  <c r="AH44" i="7" s="1"/>
  <c r="AI44" i="7" s="1"/>
  <c r="AG41" i="7"/>
  <c r="AH41" i="7" s="1"/>
  <c r="AI41" i="7" s="1"/>
  <c r="AG40" i="7"/>
  <c r="AH40" i="7" s="1"/>
  <c r="AI40" i="7" s="1"/>
  <c r="AG39" i="7"/>
  <c r="AH39" i="7" s="1"/>
  <c r="AI39" i="7" s="1"/>
  <c r="AG38" i="7"/>
  <c r="AH38" i="7" s="1"/>
  <c r="AI38" i="7" s="1"/>
  <c r="AG37" i="7"/>
  <c r="AH37" i="7" s="1"/>
  <c r="AI37" i="7" s="1"/>
  <c r="AG36" i="7"/>
  <c r="AH36" i="7" s="1"/>
  <c r="AI36" i="7" s="1"/>
  <c r="AG34" i="7"/>
  <c r="AH34" i="7" s="1"/>
  <c r="AI34" i="7" s="1"/>
  <c r="AG33" i="7"/>
  <c r="AH33" i="7" s="1"/>
  <c r="AI33" i="7" s="1"/>
  <c r="AG32" i="7"/>
  <c r="AH32" i="7" s="1"/>
  <c r="AI32" i="7" s="1"/>
  <c r="AG31" i="7"/>
  <c r="AH31" i="7" s="1"/>
  <c r="AI31" i="7" s="1"/>
  <c r="AG30" i="7"/>
  <c r="AH30" i="7" s="1"/>
  <c r="AI30" i="7" s="1"/>
  <c r="AG28" i="7"/>
  <c r="AH28" i="7" s="1"/>
  <c r="AI28" i="7" s="1"/>
  <c r="AG27" i="7"/>
  <c r="AH27" i="7" s="1"/>
  <c r="AI27" i="7" s="1"/>
  <c r="AG26" i="7"/>
  <c r="AH26" i="7" s="1"/>
  <c r="AI26" i="7" s="1"/>
  <c r="AG25" i="7"/>
  <c r="AH25" i="7" s="1"/>
  <c r="AI25" i="7" s="1"/>
  <c r="AG24" i="7"/>
  <c r="AH24" i="7" s="1"/>
  <c r="AI24" i="7" s="1"/>
  <c r="AG23" i="7"/>
  <c r="AH23" i="7" s="1"/>
  <c r="AI23" i="7" s="1"/>
  <c r="AG22" i="7"/>
  <c r="AH22" i="7" s="1"/>
  <c r="AI22" i="7" s="1"/>
  <c r="AG21" i="7"/>
  <c r="AH21" i="7" s="1"/>
  <c r="AG20" i="7"/>
  <c r="AH20" i="7" s="1"/>
  <c r="AI20" i="7" s="1"/>
  <c r="AG19" i="7"/>
  <c r="AH19" i="7" s="1"/>
  <c r="AI19" i="7" s="1"/>
  <c r="AG18" i="7"/>
  <c r="AH18" i="7" s="1"/>
  <c r="AI18" i="7" s="1"/>
  <c r="AG17" i="7"/>
  <c r="AH17" i="7" s="1"/>
  <c r="AI17" i="7" s="1"/>
  <c r="AG16" i="7"/>
  <c r="AH16" i="7" s="1"/>
  <c r="AI16" i="7" s="1"/>
  <c r="AG15" i="7"/>
  <c r="AH15" i="7" s="1"/>
  <c r="AI15" i="7" s="1"/>
  <c r="AG14" i="7"/>
  <c r="AH14" i="7" s="1"/>
  <c r="AI14" i="7" s="1"/>
  <c r="AG13" i="7"/>
  <c r="AH13" i="7" s="1"/>
  <c r="AI13" i="7" s="1"/>
  <c r="AG12" i="7"/>
  <c r="AH12" i="7" s="1"/>
  <c r="AI12" i="7" s="1"/>
  <c r="AG11" i="7"/>
  <c r="AH11" i="7" s="1"/>
  <c r="AI11" i="7" s="1"/>
  <c r="AG10" i="7"/>
  <c r="AH10" i="7" s="1"/>
  <c r="AI10" i="7" s="1"/>
  <c r="AG9" i="7"/>
  <c r="AH9" i="7" s="1"/>
  <c r="AI9" i="7" s="1"/>
  <c r="AG8" i="7"/>
  <c r="AH8" i="7" s="1"/>
  <c r="AI8" i="7" s="1"/>
  <c r="A70" i="13"/>
  <c r="I110" i="1"/>
  <c r="I54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62" i="1"/>
  <c r="AL37" i="1"/>
  <c r="AL36" i="1"/>
  <c r="AL35" i="1"/>
  <c r="AL34" i="1"/>
  <c r="AL33" i="1"/>
  <c r="AL32" i="1"/>
  <c r="AL31" i="1"/>
  <c r="F153" i="7" l="1"/>
  <c r="F67" i="7"/>
  <c r="F50" i="7"/>
  <c r="F109" i="7"/>
  <c r="F123" i="7"/>
  <c r="F161" i="7"/>
  <c r="F68" i="7"/>
  <c r="F162" i="7"/>
  <c r="H125" i="7"/>
  <c r="F58" i="7"/>
  <c r="F136" i="7"/>
  <c r="F102" i="7"/>
  <c r="F65" i="7"/>
  <c r="F103" i="7"/>
  <c r="F54" i="7"/>
  <c r="F139" i="7"/>
  <c r="F100" i="7"/>
  <c r="H81" i="7"/>
  <c r="F96" i="7"/>
  <c r="F79" i="7"/>
  <c r="F73" i="7"/>
  <c r="F130" i="7"/>
  <c r="F93" i="7"/>
  <c r="H106" i="7"/>
  <c r="F72" i="7"/>
  <c r="F151" i="7"/>
  <c r="Q128" i="7"/>
  <c r="H128" i="7" s="1"/>
  <c r="G128" i="7"/>
  <c r="Q108" i="7"/>
  <c r="H108" i="7" s="1"/>
  <c r="G108" i="7"/>
  <c r="Q55" i="7"/>
  <c r="G55" i="7"/>
  <c r="Q137" i="7"/>
  <c r="H137" i="7" s="1"/>
  <c r="G137" i="7"/>
  <c r="Q92" i="7"/>
  <c r="H92" i="7" s="1"/>
  <c r="G92" i="7"/>
  <c r="Q57" i="7"/>
  <c r="G57" i="7"/>
  <c r="Q74" i="7"/>
  <c r="H74" i="7" s="1"/>
  <c r="G74" i="7"/>
  <c r="F141" i="7"/>
  <c r="F111" i="7"/>
  <c r="F81" i="7"/>
  <c r="F66" i="7"/>
  <c r="F83" i="7"/>
  <c r="F70" i="7"/>
  <c r="F133" i="7"/>
  <c r="Q103" i="7"/>
  <c r="H103" i="7" s="1"/>
  <c r="G103" i="7"/>
  <c r="Q68" i="7"/>
  <c r="H68" i="7" s="1"/>
  <c r="G68" i="7"/>
  <c r="F91" i="7"/>
  <c r="F147" i="7"/>
  <c r="Q109" i="7"/>
  <c r="H109" i="7" s="1"/>
  <c r="G109" i="7"/>
  <c r="Q79" i="7"/>
  <c r="H79" i="7" s="1"/>
  <c r="G79" i="7"/>
  <c r="Q78" i="7"/>
  <c r="H78" i="7" s="1"/>
  <c r="G78" i="7"/>
  <c r="Q58" i="7"/>
  <c r="H58" i="7" s="1"/>
  <c r="G58" i="7"/>
  <c r="Q73" i="7"/>
  <c r="H73" i="7" s="1"/>
  <c r="G73" i="7"/>
  <c r="F131" i="7"/>
  <c r="F101" i="7"/>
  <c r="Q161" i="7"/>
  <c r="H161" i="7" s="1"/>
  <c r="G161" i="7"/>
  <c r="Q130" i="7"/>
  <c r="G130" i="7"/>
  <c r="Q100" i="7"/>
  <c r="H100" i="7" s="1"/>
  <c r="G100" i="7"/>
  <c r="Q65" i="7"/>
  <c r="H65" i="7" s="1"/>
  <c r="G65" i="7"/>
  <c r="Q151" i="7"/>
  <c r="H151" i="7" s="1"/>
  <c r="G151" i="7"/>
  <c r="F160" i="7"/>
  <c r="F129" i="7"/>
  <c r="F84" i="7"/>
  <c r="F45" i="7"/>
  <c r="F119" i="7"/>
  <c r="Q118" i="7"/>
  <c r="H118" i="7" s="1"/>
  <c r="G118" i="7"/>
  <c r="Q90" i="7"/>
  <c r="H90" i="7" s="1"/>
  <c r="G90" i="7"/>
  <c r="Q141" i="7"/>
  <c r="H141" i="7" s="1"/>
  <c r="G141" i="7"/>
  <c r="Q83" i="7"/>
  <c r="H83" i="7" s="1"/>
  <c r="G83" i="7"/>
  <c r="Q101" i="7"/>
  <c r="H101" i="7" s="1"/>
  <c r="G101" i="7"/>
  <c r="Q119" i="7"/>
  <c r="H119" i="7" s="1"/>
  <c r="G119" i="7"/>
  <c r="F134" i="7"/>
  <c r="F104" i="7"/>
  <c r="Q72" i="7"/>
  <c r="G72" i="7"/>
  <c r="F63" i="7"/>
  <c r="F46" i="7"/>
  <c r="F156" i="7"/>
  <c r="G125" i="7"/>
  <c r="Q96" i="7"/>
  <c r="H96" i="7" s="1"/>
  <c r="G96" i="7"/>
  <c r="Q54" i="7"/>
  <c r="G54" i="7"/>
  <c r="F105" i="7"/>
  <c r="Q139" i="7"/>
  <c r="H139" i="7" s="1"/>
  <c r="G139" i="7"/>
  <c r="Q102" i="7"/>
  <c r="H102" i="7" s="1"/>
  <c r="G102" i="7"/>
  <c r="Q67" i="7"/>
  <c r="H67" i="7" s="1"/>
  <c r="G67" i="7"/>
  <c r="Q150" i="7"/>
  <c r="H150" i="7" s="1"/>
  <c r="G150" i="7"/>
  <c r="Q162" i="7"/>
  <c r="H162" i="7" s="1"/>
  <c r="G162" i="7"/>
  <c r="F124" i="7"/>
  <c r="F94" i="7"/>
  <c r="Q158" i="7"/>
  <c r="H158" i="7" s="1"/>
  <c r="G158" i="7"/>
  <c r="Q153" i="7"/>
  <c r="H153" i="7" s="1"/>
  <c r="G153" i="7"/>
  <c r="Q123" i="7"/>
  <c r="H123" i="7" s="1"/>
  <c r="G123" i="7"/>
  <c r="Q93" i="7"/>
  <c r="H93" i="7" s="1"/>
  <c r="G93" i="7"/>
  <c r="Q56" i="7"/>
  <c r="G56" i="7"/>
  <c r="Q136" i="7"/>
  <c r="H136" i="7" s="1"/>
  <c r="G136" i="7"/>
  <c r="F152" i="7"/>
  <c r="F122" i="7"/>
  <c r="F76" i="7"/>
  <c r="F143" i="7"/>
  <c r="F59" i="7"/>
  <c r="Q149" i="7"/>
  <c r="H149" i="7" s="1"/>
  <c r="G149" i="7"/>
  <c r="Q155" i="7"/>
  <c r="H155" i="7" s="1"/>
  <c r="G155" i="7"/>
  <c r="Q147" i="7"/>
  <c r="H147" i="7" s="1"/>
  <c r="G147" i="7"/>
  <c r="Q160" i="7"/>
  <c r="H160" i="7" s="1"/>
  <c r="G160" i="7"/>
  <c r="Q134" i="7"/>
  <c r="H134" i="7" s="1"/>
  <c r="G134" i="7"/>
  <c r="Q104" i="7"/>
  <c r="H104" i="7" s="1"/>
  <c r="G104" i="7"/>
  <c r="F71" i="7"/>
  <c r="Q63" i="7"/>
  <c r="H63" i="7" s="1"/>
  <c r="G63" i="7"/>
  <c r="Q46" i="7"/>
  <c r="H46" i="7" s="1"/>
  <c r="G46" i="7"/>
  <c r="Q156" i="7"/>
  <c r="H156" i="7" s="1"/>
  <c r="G156" i="7"/>
  <c r="F88" i="7"/>
  <c r="F61" i="7"/>
  <c r="Q105" i="7"/>
  <c r="H105" i="7" s="1"/>
  <c r="G105" i="7"/>
  <c r="F132" i="7"/>
  <c r="F95" i="7"/>
  <c r="F53" i="7"/>
  <c r="F113" i="7"/>
  <c r="F127" i="7"/>
  <c r="F154" i="7"/>
  <c r="Q124" i="7"/>
  <c r="H124" i="7" s="1"/>
  <c r="G124" i="7"/>
  <c r="Q94" i="7"/>
  <c r="H94" i="7" s="1"/>
  <c r="G94" i="7"/>
  <c r="F112" i="7"/>
  <c r="F145" i="7"/>
  <c r="F115" i="7"/>
  <c r="F85" i="7"/>
  <c r="F44" i="7"/>
  <c r="F106" i="7"/>
  <c r="Q152" i="7"/>
  <c r="H152" i="7" s="1"/>
  <c r="G152" i="7"/>
  <c r="Q122" i="7"/>
  <c r="H122" i="7" s="1"/>
  <c r="G122" i="7"/>
  <c r="Q76" i="7"/>
  <c r="H76" i="7" s="1"/>
  <c r="G76" i="7"/>
  <c r="Q143" i="7"/>
  <c r="H143" i="7" s="1"/>
  <c r="G143" i="7"/>
  <c r="G106" i="7"/>
  <c r="F78" i="7"/>
  <c r="F56" i="7"/>
  <c r="Q45" i="7"/>
  <c r="H45" i="7" s="1"/>
  <c r="G45" i="7"/>
  <c r="F157" i="7"/>
  <c r="F126" i="7"/>
  <c r="F97" i="7"/>
  <c r="Q71" i="7"/>
  <c r="H71" i="7" s="1"/>
  <c r="G71" i="7"/>
  <c r="F159" i="7"/>
  <c r="F135" i="7"/>
  <c r="F148" i="7"/>
  <c r="Q117" i="7"/>
  <c r="H117" i="7" s="1"/>
  <c r="G117" i="7"/>
  <c r="Q88" i="7"/>
  <c r="H88" i="7" s="1"/>
  <c r="G88" i="7"/>
  <c r="Q61" i="7"/>
  <c r="G61" i="7"/>
  <c r="F163" i="7"/>
  <c r="Q132" i="7"/>
  <c r="H132" i="7" s="1"/>
  <c r="G132" i="7"/>
  <c r="Q95" i="7"/>
  <c r="H95" i="7" s="1"/>
  <c r="G95" i="7"/>
  <c r="Q53" i="7"/>
  <c r="G53" i="7"/>
  <c r="Q113" i="7"/>
  <c r="H113" i="7" s="1"/>
  <c r="G113" i="7"/>
  <c r="Q127" i="7"/>
  <c r="H127" i="7" s="1"/>
  <c r="G127" i="7"/>
  <c r="Q154" i="7"/>
  <c r="H154" i="7" s="1"/>
  <c r="G154" i="7"/>
  <c r="F116" i="7"/>
  <c r="F86" i="7"/>
  <c r="Q112" i="7"/>
  <c r="H112" i="7" s="1"/>
  <c r="G112" i="7"/>
  <c r="Q145" i="7"/>
  <c r="H145" i="7" s="1"/>
  <c r="G145" i="7"/>
  <c r="Q115" i="7"/>
  <c r="H115" i="7" s="1"/>
  <c r="G115" i="7"/>
  <c r="Q85" i="7"/>
  <c r="H85" i="7" s="1"/>
  <c r="G85" i="7"/>
  <c r="Q44" i="7"/>
  <c r="H44" i="7" s="1"/>
  <c r="G44" i="7"/>
  <c r="F142" i="7"/>
  <c r="F144" i="7"/>
  <c r="F114" i="7"/>
  <c r="F64" i="7"/>
  <c r="F120" i="7"/>
  <c r="Q89" i="7"/>
  <c r="H89" i="7" s="1"/>
  <c r="G89" i="7"/>
  <c r="Q70" i="7"/>
  <c r="H70" i="7" s="1"/>
  <c r="G70" i="7"/>
  <c r="Q91" i="7"/>
  <c r="H91" i="7" s="1"/>
  <c r="G91" i="7"/>
  <c r="F150" i="7"/>
  <c r="Q131" i="7"/>
  <c r="H131" i="7" s="1"/>
  <c r="G131" i="7"/>
  <c r="Q129" i="7"/>
  <c r="H129" i="7" s="1"/>
  <c r="G129" i="7"/>
  <c r="Q157" i="7"/>
  <c r="H157" i="7" s="1"/>
  <c r="G157" i="7"/>
  <c r="Q126" i="7"/>
  <c r="H126" i="7" s="1"/>
  <c r="G126" i="7"/>
  <c r="Q97" i="7"/>
  <c r="H97" i="7" s="1"/>
  <c r="G97" i="7"/>
  <c r="Q59" i="7"/>
  <c r="G59" i="7"/>
  <c r="Q159" i="7"/>
  <c r="H159" i="7" s="1"/>
  <c r="G159" i="7"/>
  <c r="Q135" i="7"/>
  <c r="H135" i="7" s="1"/>
  <c r="G135" i="7"/>
  <c r="Q148" i="7"/>
  <c r="H148" i="7" s="1"/>
  <c r="G148" i="7"/>
  <c r="F110" i="7"/>
  <c r="F80" i="7"/>
  <c r="F49" i="7"/>
  <c r="Q163" i="7"/>
  <c r="H163" i="7" s="1"/>
  <c r="G163" i="7"/>
  <c r="F125" i="7"/>
  <c r="F87" i="7"/>
  <c r="F62" i="7"/>
  <c r="F69" i="7"/>
  <c r="F98" i="7"/>
  <c r="F146" i="7"/>
  <c r="Q116" i="7"/>
  <c r="H116" i="7" s="1"/>
  <c r="G116" i="7"/>
  <c r="Q86" i="7"/>
  <c r="H86" i="7" s="1"/>
  <c r="G86" i="7"/>
  <c r="F47" i="7"/>
  <c r="F138" i="7"/>
  <c r="F107" i="7"/>
  <c r="F77" i="7"/>
  <c r="F51" i="7"/>
  <c r="Q142" i="7"/>
  <c r="H142" i="7" s="1"/>
  <c r="G142" i="7"/>
  <c r="Q144" i="7"/>
  <c r="H144" i="7" s="1"/>
  <c r="G144" i="7"/>
  <c r="Q114" i="7"/>
  <c r="H114" i="7" s="1"/>
  <c r="G114" i="7"/>
  <c r="Q64" i="7"/>
  <c r="H64" i="7" s="1"/>
  <c r="G64" i="7"/>
  <c r="Q120" i="7"/>
  <c r="H120" i="7" s="1"/>
  <c r="G120" i="7"/>
  <c r="Q48" i="7"/>
  <c r="H48" i="7" s="1"/>
  <c r="G48" i="7"/>
  <c r="Q140" i="7"/>
  <c r="H140" i="7" s="1"/>
  <c r="G140" i="7"/>
  <c r="Q111" i="7"/>
  <c r="H111" i="7" s="1"/>
  <c r="G111" i="7"/>
  <c r="Q66" i="7"/>
  <c r="H66" i="7" s="1"/>
  <c r="G66" i="7"/>
  <c r="Q133" i="7"/>
  <c r="H133" i="7" s="1"/>
  <c r="G133" i="7"/>
  <c r="F158" i="7"/>
  <c r="Q84" i="7"/>
  <c r="H84" i="7" s="1"/>
  <c r="G84" i="7"/>
  <c r="F149" i="7"/>
  <c r="F118" i="7"/>
  <c r="F89" i="7"/>
  <c r="F48" i="7"/>
  <c r="F128" i="7"/>
  <c r="F90" i="7"/>
  <c r="F140" i="7"/>
  <c r="Q110" i="7"/>
  <c r="H110" i="7" s="1"/>
  <c r="G110" i="7"/>
  <c r="Q80" i="7"/>
  <c r="H80" i="7" s="1"/>
  <c r="G80" i="7"/>
  <c r="Q49" i="7"/>
  <c r="H49" i="7" s="1"/>
  <c r="G49" i="7"/>
  <c r="F155" i="7"/>
  <c r="F117" i="7"/>
  <c r="Q87" i="7"/>
  <c r="H87" i="7" s="1"/>
  <c r="G87" i="7"/>
  <c r="Q62" i="7"/>
  <c r="H62" i="7" s="1"/>
  <c r="G62" i="7"/>
  <c r="Q69" i="7"/>
  <c r="H69" i="7" s="1"/>
  <c r="G69" i="7"/>
  <c r="Q98" i="7"/>
  <c r="H98" i="7" s="1"/>
  <c r="G98" i="7"/>
  <c r="Q146" i="7"/>
  <c r="H146" i="7" s="1"/>
  <c r="G146" i="7"/>
  <c r="F108" i="7"/>
  <c r="F55" i="7"/>
  <c r="Q47" i="7"/>
  <c r="H47" i="7" s="1"/>
  <c r="G47" i="7"/>
  <c r="Q138" i="7"/>
  <c r="H138" i="7" s="1"/>
  <c r="G138" i="7"/>
  <c r="Q107" i="7"/>
  <c r="H107" i="7" s="1"/>
  <c r="G107" i="7"/>
  <c r="Q77" i="7"/>
  <c r="H77" i="7" s="1"/>
  <c r="G77" i="7"/>
  <c r="Q51" i="7"/>
  <c r="H51" i="7" s="1"/>
  <c r="G51" i="7"/>
  <c r="G81" i="7"/>
  <c r="F137" i="7"/>
  <c r="F92" i="7"/>
  <c r="F57" i="7"/>
  <c r="F74" i="7"/>
  <c r="AI56" i="7"/>
  <c r="AH99" i="7"/>
  <c r="AI57" i="7"/>
  <c r="AI59" i="7"/>
  <c r="AI21" i="7"/>
  <c r="AI130" i="7"/>
  <c r="AI55" i="7"/>
  <c r="AI61" i="7"/>
  <c r="AI72" i="7"/>
  <c r="AI54" i="7"/>
  <c r="AI53" i="7"/>
  <c r="AI50" i="7"/>
  <c r="H50" i="7" s="1"/>
  <c r="AL38" i="1"/>
  <c r="Y38" i="1"/>
  <c r="AK38" i="1"/>
  <c r="AJ38" i="1"/>
  <c r="H53" i="7" l="1"/>
  <c r="H56" i="7"/>
  <c r="H57" i="7"/>
  <c r="H130" i="7"/>
  <c r="H59" i="7"/>
  <c r="H61" i="7"/>
  <c r="H54" i="7"/>
  <c r="H72" i="7"/>
  <c r="H55" i="7"/>
  <c r="AI99" i="7"/>
  <c r="H99" i="7" s="1"/>
  <c r="G99" i="7"/>
  <c r="AQ46" i="1"/>
  <c r="AU45" i="1"/>
  <c r="L45" i="1" s="1"/>
  <c r="AU46" i="1"/>
  <c r="AS45" i="1"/>
  <c r="AT45" i="1"/>
  <c r="AR46" i="1"/>
  <c r="AS46" i="1"/>
  <c r="AT46" i="1"/>
  <c r="AR45" i="1"/>
  <c r="AQ45" i="1"/>
  <c r="AT48" i="1"/>
  <c r="AT47" i="1"/>
  <c r="AT51" i="1"/>
  <c r="AT50" i="1"/>
  <c r="AT49" i="1"/>
  <c r="AS47" i="1"/>
  <c r="AS51" i="1"/>
  <c r="AS50" i="1"/>
  <c r="AS49" i="1"/>
  <c r="AS48" i="1"/>
  <c r="AT52" i="1"/>
  <c r="AT53" i="1"/>
  <c r="AV49" i="1"/>
  <c r="AV48" i="1"/>
  <c r="AV51" i="1"/>
  <c r="AV50" i="1"/>
  <c r="AQ50" i="1"/>
  <c r="AQ49" i="1"/>
  <c r="AQ48" i="1"/>
  <c r="AQ47" i="1"/>
  <c r="AQ51" i="1"/>
  <c r="AS53" i="1"/>
  <c r="AS52" i="1"/>
  <c r="AR47" i="1"/>
  <c r="AR51" i="1"/>
  <c r="AR50" i="1"/>
  <c r="AR49" i="1"/>
  <c r="AR48" i="1"/>
  <c r="AU52" i="1"/>
  <c r="AU53" i="1"/>
  <c r="AV53" i="1"/>
  <c r="AV52" i="1"/>
  <c r="AU48" i="1"/>
  <c r="AU47" i="1"/>
  <c r="AU51" i="1"/>
  <c r="AU50" i="1"/>
  <c r="AU49" i="1"/>
  <c r="AR53" i="1"/>
  <c r="N53" i="1" s="1"/>
  <c r="AR52" i="1"/>
  <c r="AQ53" i="1"/>
  <c r="AQ52" i="1"/>
  <c r="AA99" i="1"/>
  <c r="AE99" i="1" s="1"/>
  <c r="V99" i="1"/>
  <c r="Y99" i="1" s="1"/>
  <c r="T99" i="1"/>
  <c r="AA98" i="1"/>
  <c r="AB98" i="1" s="1"/>
  <c r="Z98" i="1" s="1"/>
  <c r="V98" i="1"/>
  <c r="Y98" i="1" s="1"/>
  <c r="T98" i="1"/>
  <c r="AA97" i="1"/>
  <c r="AC97" i="1" s="1"/>
  <c r="V97" i="1"/>
  <c r="Y97" i="1" s="1"/>
  <c r="T97" i="1"/>
  <c r="AA96" i="1"/>
  <c r="AD96" i="1" s="1"/>
  <c r="V96" i="1"/>
  <c r="Y96" i="1" s="1"/>
  <c r="T96" i="1"/>
  <c r="AA95" i="1"/>
  <c r="AE95" i="1" s="1"/>
  <c r="V95" i="1"/>
  <c r="Y95" i="1" s="1"/>
  <c r="T95" i="1"/>
  <c r="AA94" i="1"/>
  <c r="AB94" i="1" s="1"/>
  <c r="Z94" i="1" s="1"/>
  <c r="V94" i="1"/>
  <c r="Y94" i="1" s="1"/>
  <c r="T94" i="1"/>
  <c r="AA93" i="1"/>
  <c r="AC93" i="1" s="1"/>
  <c r="V93" i="1"/>
  <c r="Y93" i="1" s="1"/>
  <c r="T93" i="1"/>
  <c r="AA92" i="1"/>
  <c r="AD92" i="1" s="1"/>
  <c r="V92" i="1"/>
  <c r="Y92" i="1" s="1"/>
  <c r="T92" i="1"/>
  <c r="AA91" i="1"/>
  <c r="AE91" i="1" s="1"/>
  <c r="V91" i="1"/>
  <c r="Y91" i="1" s="1"/>
  <c r="T91" i="1"/>
  <c r="AA78" i="1"/>
  <c r="V78" i="1"/>
  <c r="Y78" i="1" s="1"/>
  <c r="T78" i="1"/>
  <c r="AA77" i="1"/>
  <c r="AD77" i="1" s="1"/>
  <c r="V77" i="1"/>
  <c r="Y77" i="1" s="1"/>
  <c r="T77" i="1"/>
  <c r="AA76" i="1"/>
  <c r="AD76" i="1" s="1"/>
  <c r="V76" i="1"/>
  <c r="Y76" i="1" s="1"/>
  <c r="T76" i="1"/>
  <c r="AA75" i="1"/>
  <c r="AD75" i="1" s="1"/>
  <c r="V75" i="1"/>
  <c r="Y75" i="1" s="1"/>
  <c r="T75" i="1"/>
  <c r="AA74" i="1"/>
  <c r="AD74" i="1" s="1"/>
  <c r="V74" i="1"/>
  <c r="Y74" i="1" s="1"/>
  <c r="T74" i="1"/>
  <c r="AA73" i="1"/>
  <c r="AB73" i="1" s="1"/>
  <c r="Z73" i="1" s="1"/>
  <c r="V73" i="1"/>
  <c r="Y73" i="1" s="1"/>
  <c r="T73" i="1"/>
  <c r="AA72" i="1"/>
  <c r="AD72" i="1" s="1"/>
  <c r="V72" i="1"/>
  <c r="Y72" i="1" s="1"/>
  <c r="T72" i="1"/>
  <c r="AA71" i="1"/>
  <c r="AE71" i="1" s="1"/>
  <c r="V71" i="1"/>
  <c r="Y71" i="1" s="1"/>
  <c r="T71" i="1"/>
  <c r="AA70" i="1"/>
  <c r="AD70" i="1" s="1"/>
  <c r="V70" i="1"/>
  <c r="Y70" i="1" s="1"/>
  <c r="T70" i="1"/>
  <c r="AA69" i="1"/>
  <c r="AD69" i="1" s="1"/>
  <c r="V69" i="1"/>
  <c r="Y69" i="1" s="1"/>
  <c r="T69" i="1"/>
  <c r="AA68" i="1"/>
  <c r="AD68" i="1" s="1"/>
  <c r="V68" i="1"/>
  <c r="Y68" i="1" s="1"/>
  <c r="T68" i="1"/>
  <c r="AA67" i="1"/>
  <c r="AD67" i="1" s="1"/>
  <c r="V67" i="1"/>
  <c r="Y67" i="1" s="1"/>
  <c r="T67" i="1"/>
  <c r="AA89" i="1"/>
  <c r="AE89" i="1" s="1"/>
  <c r="V89" i="1"/>
  <c r="Y89" i="1" s="1"/>
  <c r="T89" i="1"/>
  <c r="AA88" i="1"/>
  <c r="AC88" i="1" s="1"/>
  <c r="V88" i="1"/>
  <c r="Y88" i="1" s="1"/>
  <c r="T88" i="1"/>
  <c r="AA87" i="1"/>
  <c r="V87" i="1"/>
  <c r="Y87" i="1" s="1"/>
  <c r="T87" i="1"/>
  <c r="AA86" i="1"/>
  <c r="AC86" i="1" s="1"/>
  <c r="V86" i="1"/>
  <c r="Y86" i="1" s="1"/>
  <c r="T86" i="1"/>
  <c r="AA85" i="1"/>
  <c r="V85" i="1"/>
  <c r="Y85" i="1" s="1"/>
  <c r="T85" i="1"/>
  <c r="AA84" i="1"/>
  <c r="AC84" i="1" s="1"/>
  <c r="V84" i="1"/>
  <c r="Y84" i="1" s="1"/>
  <c r="T84" i="1"/>
  <c r="AA83" i="1"/>
  <c r="AE83" i="1" s="1"/>
  <c r="V83" i="1"/>
  <c r="Y83" i="1" s="1"/>
  <c r="T83" i="1"/>
  <c r="AA82" i="1"/>
  <c r="AC82" i="1" s="1"/>
  <c r="V82" i="1"/>
  <c r="Y82" i="1" s="1"/>
  <c r="T82" i="1"/>
  <c r="AA81" i="1"/>
  <c r="AE81" i="1" s="1"/>
  <c r="V81" i="1"/>
  <c r="Y81" i="1" s="1"/>
  <c r="T81" i="1"/>
  <c r="AA80" i="1"/>
  <c r="AC80" i="1" s="1"/>
  <c r="V80" i="1"/>
  <c r="Y80" i="1" s="1"/>
  <c r="T80" i="1"/>
  <c r="AA79" i="1"/>
  <c r="V79" i="1"/>
  <c r="Y79" i="1" s="1"/>
  <c r="T79" i="1"/>
  <c r="AA66" i="1"/>
  <c r="AC66" i="1" s="1"/>
  <c r="V66" i="1"/>
  <c r="Y66" i="1" s="1"/>
  <c r="T66" i="1"/>
  <c r="AA65" i="1"/>
  <c r="V65" i="1"/>
  <c r="Y65" i="1" s="1"/>
  <c r="T65" i="1"/>
  <c r="AA64" i="1"/>
  <c r="AC64" i="1" s="1"/>
  <c r="V64" i="1"/>
  <c r="Y64" i="1" s="1"/>
  <c r="T64" i="1"/>
  <c r="AA63" i="1"/>
  <c r="AE63" i="1" s="1"/>
  <c r="V63" i="1"/>
  <c r="Y63" i="1" s="1"/>
  <c r="T63" i="1"/>
  <c r="V109" i="1"/>
  <c r="Y109" i="1" s="1"/>
  <c r="V108" i="1"/>
  <c r="Y108" i="1" s="1"/>
  <c r="V107" i="1"/>
  <c r="Y107" i="1" s="1"/>
  <c r="V106" i="1"/>
  <c r="Y106" i="1" s="1"/>
  <c r="V105" i="1"/>
  <c r="Y105" i="1" s="1"/>
  <c r="V104" i="1"/>
  <c r="Y104" i="1" s="1"/>
  <c r="V103" i="1"/>
  <c r="Y103" i="1" s="1"/>
  <c r="V102" i="1"/>
  <c r="Y102" i="1" s="1"/>
  <c r="V101" i="1"/>
  <c r="Y101" i="1" s="1"/>
  <c r="V100" i="1"/>
  <c r="Y100" i="1" s="1"/>
  <c r="V90" i="1"/>
  <c r="Y90" i="1" s="1"/>
  <c r="V62" i="1"/>
  <c r="Y62" i="1" s="1"/>
  <c r="V61" i="1"/>
  <c r="Y61" i="1" s="1"/>
  <c r="V60" i="1"/>
  <c r="Y60" i="1" s="1"/>
  <c r="V59" i="1"/>
  <c r="Y59" i="1" s="1"/>
  <c r="V58" i="1"/>
  <c r="Y58" i="1" s="1"/>
  <c r="V57" i="1"/>
  <c r="Y57" i="1" s="1"/>
  <c r="T57" i="1"/>
  <c r="X43" i="7"/>
  <c r="Y43" i="7" s="1"/>
  <c r="Z43" i="7" s="1"/>
  <c r="X41" i="7"/>
  <c r="Y41" i="7" s="1"/>
  <c r="Z41" i="7" s="1"/>
  <c r="X40" i="7"/>
  <c r="Y40" i="7" s="1"/>
  <c r="Z40" i="7" s="1"/>
  <c r="X39" i="7"/>
  <c r="Y39" i="7" s="1"/>
  <c r="Z39" i="7" s="1"/>
  <c r="X38" i="7"/>
  <c r="Y38" i="7" s="1"/>
  <c r="Z38" i="7" s="1"/>
  <c r="X37" i="7"/>
  <c r="Y37" i="7" s="1"/>
  <c r="Z37" i="7" s="1"/>
  <c r="X36" i="7"/>
  <c r="Y36" i="7" s="1"/>
  <c r="Z36" i="7" s="1"/>
  <c r="X34" i="7"/>
  <c r="Y34" i="7" s="1"/>
  <c r="Z34" i="7" s="1"/>
  <c r="X33" i="7"/>
  <c r="Y33" i="7" s="1"/>
  <c r="Z33" i="7" s="1"/>
  <c r="X32" i="7"/>
  <c r="Y32" i="7" s="1"/>
  <c r="Z32" i="7" s="1"/>
  <c r="X31" i="7"/>
  <c r="Y31" i="7" s="1"/>
  <c r="Z31" i="7" s="1"/>
  <c r="X30" i="7"/>
  <c r="Y30" i="7" s="1"/>
  <c r="Z30" i="7" s="1"/>
  <c r="X28" i="7"/>
  <c r="Y28" i="7" s="1"/>
  <c r="Z28" i="7" s="1"/>
  <c r="X27" i="7"/>
  <c r="Y27" i="7" s="1"/>
  <c r="Z27" i="7" s="1"/>
  <c r="X26" i="7"/>
  <c r="Y26" i="7" s="1"/>
  <c r="Z26" i="7" s="1"/>
  <c r="X25" i="7"/>
  <c r="Y25" i="7" s="1"/>
  <c r="Z25" i="7" s="1"/>
  <c r="X24" i="7"/>
  <c r="Y24" i="7" s="1"/>
  <c r="Z24" i="7" s="1"/>
  <c r="X23" i="7"/>
  <c r="Y23" i="7" s="1"/>
  <c r="Z23" i="7" s="1"/>
  <c r="X22" i="7"/>
  <c r="Y22" i="7" s="1"/>
  <c r="Z22" i="7" s="1"/>
  <c r="X21" i="7"/>
  <c r="Y21" i="7" s="1"/>
  <c r="Z21" i="7" s="1"/>
  <c r="X20" i="7"/>
  <c r="Y20" i="7" s="1"/>
  <c r="Z20" i="7" s="1"/>
  <c r="X19" i="7"/>
  <c r="Y19" i="7" s="1"/>
  <c r="Z19" i="7" s="1"/>
  <c r="X18" i="7"/>
  <c r="Y18" i="7" s="1"/>
  <c r="Z18" i="7" s="1"/>
  <c r="X17" i="7"/>
  <c r="Y17" i="7" s="1"/>
  <c r="Z17" i="7" s="1"/>
  <c r="X16" i="7"/>
  <c r="Y16" i="7" s="1"/>
  <c r="Z16" i="7" s="1"/>
  <c r="X15" i="7"/>
  <c r="Y15" i="7" s="1"/>
  <c r="Z15" i="7" s="1"/>
  <c r="X14" i="7"/>
  <c r="Y14" i="7" s="1"/>
  <c r="Z14" i="7" s="1"/>
  <c r="X13" i="7"/>
  <c r="Y13" i="7" s="1"/>
  <c r="Z13" i="7" s="1"/>
  <c r="X12" i="7"/>
  <c r="Y12" i="7" s="1"/>
  <c r="Z12" i="7" s="1"/>
  <c r="X11" i="7"/>
  <c r="Y11" i="7" s="1"/>
  <c r="Z11" i="7" s="1"/>
  <c r="X10" i="7"/>
  <c r="Y10" i="7" s="1"/>
  <c r="Z10" i="7" s="1"/>
  <c r="X9" i="7"/>
  <c r="Y9" i="7" s="1"/>
  <c r="Z9" i="7" s="1"/>
  <c r="X8" i="7"/>
  <c r="Y8" i="7" s="1"/>
  <c r="Z8" i="7" s="1"/>
  <c r="O43" i="7"/>
  <c r="O41" i="7"/>
  <c r="O40" i="7"/>
  <c r="O39" i="7"/>
  <c r="O38" i="7"/>
  <c r="O37" i="7"/>
  <c r="O36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AW37" i="1"/>
  <c r="AV37" i="1"/>
  <c r="AN37" i="1" s="1"/>
  <c r="AU37" i="1"/>
  <c r="AM37" i="1" s="1"/>
  <c r="AT37" i="1"/>
  <c r="AS37" i="1"/>
  <c r="AR37" i="1"/>
  <c r="AQ37" i="1"/>
  <c r="AW36" i="1"/>
  <c r="AV36" i="1"/>
  <c r="AN36" i="1" s="1"/>
  <c r="AU36" i="1"/>
  <c r="AM36" i="1" s="1"/>
  <c r="AT36" i="1"/>
  <c r="AS36" i="1"/>
  <c r="AR36" i="1"/>
  <c r="AQ36" i="1"/>
  <c r="AW35" i="1"/>
  <c r="AV35" i="1"/>
  <c r="AN35" i="1" s="1"/>
  <c r="AU35" i="1"/>
  <c r="AM35" i="1" s="1"/>
  <c r="AT35" i="1"/>
  <c r="AS35" i="1"/>
  <c r="AR35" i="1"/>
  <c r="AQ35" i="1"/>
  <c r="AW34" i="1"/>
  <c r="AV34" i="1"/>
  <c r="AN34" i="1" s="1"/>
  <c r="AU34" i="1"/>
  <c r="AM34" i="1" s="1"/>
  <c r="AT34" i="1"/>
  <c r="AS34" i="1"/>
  <c r="AR34" i="1"/>
  <c r="AQ34" i="1"/>
  <c r="AW33" i="1"/>
  <c r="AV33" i="1"/>
  <c r="AN33" i="1" s="1"/>
  <c r="AU33" i="1"/>
  <c r="AM33" i="1" s="1"/>
  <c r="AT33" i="1"/>
  <c r="AS33" i="1"/>
  <c r="AR33" i="1"/>
  <c r="AQ33" i="1"/>
  <c r="AQ32" i="1"/>
  <c r="AQ31" i="1"/>
  <c r="P14" i="7" l="1"/>
  <c r="F14" i="7"/>
  <c r="P22" i="7"/>
  <c r="F22" i="7"/>
  <c r="P31" i="7"/>
  <c r="F31" i="7"/>
  <c r="P40" i="7"/>
  <c r="F40" i="7"/>
  <c r="P8" i="7"/>
  <c r="F8" i="7"/>
  <c r="P16" i="7"/>
  <c r="F16" i="7"/>
  <c r="P24" i="7"/>
  <c r="F24" i="7"/>
  <c r="P33" i="7"/>
  <c r="F33" i="7"/>
  <c r="P43" i="7"/>
  <c r="F43" i="7"/>
  <c r="P21" i="7"/>
  <c r="F21" i="7"/>
  <c r="P15" i="7"/>
  <c r="F15" i="7"/>
  <c r="P41" i="7"/>
  <c r="F41" i="7"/>
  <c r="P9" i="7"/>
  <c r="F9" i="7"/>
  <c r="P17" i="7"/>
  <c r="F17" i="7"/>
  <c r="P25" i="7"/>
  <c r="F25" i="7"/>
  <c r="P34" i="7"/>
  <c r="F34" i="7"/>
  <c r="P30" i="7"/>
  <c r="F30" i="7"/>
  <c r="P23" i="7"/>
  <c r="F23" i="7"/>
  <c r="P10" i="7"/>
  <c r="F10" i="7"/>
  <c r="P18" i="7"/>
  <c r="F18" i="7"/>
  <c r="P26" i="7"/>
  <c r="F26" i="7"/>
  <c r="P36" i="7"/>
  <c r="F36" i="7"/>
  <c r="P13" i="7"/>
  <c r="F13" i="7"/>
  <c r="P39" i="7"/>
  <c r="F39" i="7"/>
  <c r="P32" i="7"/>
  <c r="F32" i="7"/>
  <c r="P11" i="7"/>
  <c r="F11" i="7"/>
  <c r="P19" i="7"/>
  <c r="F19" i="7"/>
  <c r="P27" i="7"/>
  <c r="F27" i="7"/>
  <c r="P37" i="7"/>
  <c r="F37" i="7"/>
  <c r="P12" i="7"/>
  <c r="F12" i="7"/>
  <c r="P20" i="7"/>
  <c r="F20" i="7"/>
  <c r="P28" i="7"/>
  <c r="F28" i="7"/>
  <c r="P38" i="7"/>
  <c r="F38" i="7"/>
  <c r="AV47" i="1"/>
  <c r="AV46" i="1"/>
  <c r="AT31" i="1"/>
  <c r="AR31" i="1"/>
  <c r="AC73" i="1"/>
  <c r="AD91" i="1"/>
  <c r="AB91" i="1"/>
  <c r="Z91" i="1" s="1"/>
  <c r="AC95" i="1"/>
  <c r="AD97" i="1"/>
  <c r="AC91" i="1"/>
  <c r="AD95" i="1"/>
  <c r="AD93" i="1"/>
  <c r="AC98" i="1"/>
  <c r="AC94" i="1"/>
  <c r="AD98" i="1"/>
  <c r="AB99" i="1"/>
  <c r="Z99" i="1" s="1"/>
  <c r="AD94" i="1"/>
  <c r="AB95" i="1"/>
  <c r="Z95" i="1" s="1"/>
  <c r="AC99" i="1"/>
  <c r="AD99" i="1"/>
  <c r="AE93" i="1"/>
  <c r="AB96" i="1"/>
  <c r="AE97" i="1"/>
  <c r="AC92" i="1"/>
  <c r="AB93" i="1"/>
  <c r="Z93" i="1" s="1"/>
  <c r="AE94" i="1"/>
  <c r="AC96" i="1"/>
  <c r="AB97" i="1"/>
  <c r="Z97" i="1" s="1"/>
  <c r="AE98" i="1"/>
  <c r="AE92" i="1"/>
  <c r="AE96" i="1"/>
  <c r="AB92" i="1"/>
  <c r="Z92" i="1" s="1"/>
  <c r="Z96" i="1"/>
  <c r="AD73" i="1"/>
  <c r="AC75" i="1"/>
  <c r="AD84" i="1"/>
  <c r="AC67" i="1"/>
  <c r="AD64" i="1"/>
  <c r="AD82" i="1"/>
  <c r="AE69" i="1"/>
  <c r="AB71" i="1"/>
  <c r="Z71" i="1" s="1"/>
  <c r="AE77" i="1"/>
  <c r="AE79" i="1"/>
  <c r="AD80" i="1"/>
  <c r="AE87" i="1"/>
  <c r="AD88" i="1"/>
  <c r="AE67" i="1"/>
  <c r="AB69" i="1"/>
  <c r="Z69" i="1" s="1"/>
  <c r="AC71" i="1"/>
  <c r="AE75" i="1"/>
  <c r="AB77" i="1"/>
  <c r="Z77" i="1" s="1"/>
  <c r="AD66" i="1"/>
  <c r="AE85" i="1"/>
  <c r="AD86" i="1"/>
  <c r="AB67" i="1"/>
  <c r="Z67" i="1" s="1"/>
  <c r="AC69" i="1"/>
  <c r="AD71" i="1"/>
  <c r="AE73" i="1"/>
  <c r="AB75" i="1"/>
  <c r="Z75" i="1" s="1"/>
  <c r="AC77" i="1"/>
  <c r="AE78" i="1"/>
  <c r="AE65" i="1"/>
  <c r="AE68" i="1"/>
  <c r="AE70" i="1"/>
  <c r="AE74" i="1"/>
  <c r="AE76" i="1"/>
  <c r="AB72" i="1"/>
  <c r="Z72" i="1" s="1"/>
  <c r="AB74" i="1"/>
  <c r="Z74" i="1" s="1"/>
  <c r="AB76" i="1"/>
  <c r="Z76" i="1" s="1"/>
  <c r="AB78" i="1"/>
  <c r="Z78" i="1" s="1"/>
  <c r="AC68" i="1"/>
  <c r="AC70" i="1"/>
  <c r="AC72" i="1"/>
  <c r="AC74" i="1"/>
  <c r="AC76" i="1"/>
  <c r="AC78" i="1"/>
  <c r="AE72" i="1"/>
  <c r="AB68" i="1"/>
  <c r="Z68" i="1" s="1"/>
  <c r="AB70" i="1"/>
  <c r="Z70" i="1" s="1"/>
  <c r="AD78" i="1"/>
  <c r="AB63" i="1"/>
  <c r="Z63" i="1" s="1"/>
  <c r="AB65" i="1"/>
  <c r="Z65" i="1" s="1"/>
  <c r="AB79" i="1"/>
  <c r="Z79" i="1" s="1"/>
  <c r="AB81" i="1"/>
  <c r="Z81" i="1" s="1"/>
  <c r="AB83" i="1"/>
  <c r="Z83" i="1" s="1"/>
  <c r="AB85" i="1"/>
  <c r="Z85" i="1" s="1"/>
  <c r="AB87" i="1"/>
  <c r="Z87" i="1" s="1"/>
  <c r="AB89" i="1"/>
  <c r="Z89" i="1" s="1"/>
  <c r="AC63" i="1"/>
  <c r="AC65" i="1"/>
  <c r="AC79" i="1"/>
  <c r="AC81" i="1"/>
  <c r="AC83" i="1"/>
  <c r="AC85" i="1"/>
  <c r="AC87" i="1"/>
  <c r="AC89" i="1"/>
  <c r="AE66" i="1"/>
  <c r="AD63" i="1"/>
  <c r="AB64" i="1"/>
  <c r="Z64" i="1" s="1"/>
  <c r="AD65" i="1"/>
  <c r="AB66" i="1"/>
  <c r="Z66" i="1" s="1"/>
  <c r="AD79" i="1"/>
  <c r="AB80" i="1"/>
  <c r="Z80" i="1" s="1"/>
  <c r="AD81" i="1"/>
  <c r="AB82" i="1"/>
  <c r="Z82" i="1" s="1"/>
  <c r="AD83" i="1"/>
  <c r="AB84" i="1"/>
  <c r="Z84" i="1" s="1"/>
  <c r="AD85" i="1"/>
  <c r="AB86" i="1"/>
  <c r="Z86" i="1" s="1"/>
  <c r="AD87" i="1"/>
  <c r="AB88" i="1"/>
  <c r="Z88" i="1" s="1"/>
  <c r="AD89" i="1"/>
  <c r="AE64" i="1"/>
  <c r="AE80" i="1"/>
  <c r="AE82" i="1"/>
  <c r="AE84" i="1"/>
  <c r="AE86" i="1"/>
  <c r="AE88" i="1"/>
  <c r="Y53" i="1"/>
  <c r="AW32" i="1"/>
  <c r="Q28" i="7" l="1"/>
  <c r="H28" i="7" s="1"/>
  <c r="G28" i="7"/>
  <c r="Q27" i="7"/>
  <c r="H27" i="7" s="1"/>
  <c r="G27" i="7"/>
  <c r="Q39" i="7"/>
  <c r="H39" i="7" s="1"/>
  <c r="G39" i="7"/>
  <c r="Q18" i="7"/>
  <c r="H18" i="7" s="1"/>
  <c r="G18" i="7"/>
  <c r="Q34" i="7"/>
  <c r="H34" i="7" s="1"/>
  <c r="G34" i="7"/>
  <c r="Q41" i="7"/>
  <c r="H41" i="7" s="1"/>
  <c r="G41" i="7"/>
  <c r="Q33" i="7"/>
  <c r="H33" i="7" s="1"/>
  <c r="G33" i="7"/>
  <c r="Q40" i="7"/>
  <c r="H40" i="7" s="1"/>
  <c r="G40" i="7"/>
  <c r="Q20" i="7"/>
  <c r="H20" i="7" s="1"/>
  <c r="G20" i="7"/>
  <c r="Q19" i="7"/>
  <c r="H19" i="7" s="1"/>
  <c r="G19" i="7"/>
  <c r="Q13" i="7"/>
  <c r="H13" i="7" s="1"/>
  <c r="G13" i="7"/>
  <c r="Q10" i="7"/>
  <c r="H10" i="7" s="1"/>
  <c r="G10" i="7"/>
  <c r="Q25" i="7"/>
  <c r="H25" i="7" s="1"/>
  <c r="G25" i="7"/>
  <c r="Q15" i="7"/>
  <c r="H15" i="7" s="1"/>
  <c r="G15" i="7"/>
  <c r="Q24" i="7"/>
  <c r="H24" i="7" s="1"/>
  <c r="G24" i="7"/>
  <c r="Q31" i="7"/>
  <c r="H31" i="7" s="1"/>
  <c r="G31" i="7"/>
  <c r="Q12" i="7"/>
  <c r="H12" i="7" s="1"/>
  <c r="G12" i="7"/>
  <c r="Q11" i="7"/>
  <c r="H11" i="7" s="1"/>
  <c r="G11" i="7"/>
  <c r="Q36" i="7"/>
  <c r="H36" i="7" s="1"/>
  <c r="G36" i="7"/>
  <c r="Q23" i="7"/>
  <c r="H23" i="7" s="1"/>
  <c r="G23" i="7"/>
  <c r="Q17" i="7"/>
  <c r="H17" i="7" s="1"/>
  <c r="G17" i="7"/>
  <c r="Q21" i="7"/>
  <c r="H21" i="7" s="1"/>
  <c r="G21" i="7"/>
  <c r="Q16" i="7"/>
  <c r="H16" i="7" s="1"/>
  <c r="G16" i="7"/>
  <c r="Q22" i="7"/>
  <c r="H22" i="7" s="1"/>
  <c r="G22" i="7"/>
  <c r="Q38" i="7"/>
  <c r="H38" i="7" s="1"/>
  <c r="G38" i="7"/>
  <c r="Q37" i="7"/>
  <c r="H37" i="7" s="1"/>
  <c r="G37" i="7"/>
  <c r="Q32" i="7"/>
  <c r="H32" i="7" s="1"/>
  <c r="G32" i="7"/>
  <c r="Q26" i="7"/>
  <c r="H26" i="7" s="1"/>
  <c r="G26" i="7"/>
  <c r="Q30" i="7"/>
  <c r="H30" i="7" s="1"/>
  <c r="G30" i="7"/>
  <c r="Q9" i="7"/>
  <c r="H9" i="7" s="1"/>
  <c r="G9" i="7"/>
  <c r="Q43" i="7"/>
  <c r="H43" i="7" s="1"/>
  <c r="G43" i="7"/>
  <c r="Q8" i="7"/>
  <c r="H8" i="7" s="1"/>
  <c r="G8" i="7"/>
  <c r="Q14" i="7"/>
  <c r="H14" i="7" s="1"/>
  <c r="G14" i="7"/>
  <c r="AV45" i="1"/>
  <c r="AT32" i="1"/>
  <c r="AS32" i="1"/>
  <c r="AR32" i="1"/>
  <c r="AV32" i="1"/>
  <c r="AN32" i="1" s="1"/>
  <c r="AU32" i="1"/>
  <c r="AM32" i="1" s="1"/>
  <c r="AU31" i="1"/>
  <c r="AM31" i="1" s="1"/>
  <c r="AM38" i="1" s="1"/>
  <c r="AV31" i="1"/>
  <c r="AN31" i="1" s="1"/>
  <c r="AW31" i="1"/>
  <c r="AS31" i="1"/>
  <c r="T21" i="1"/>
  <c r="T22" i="1"/>
  <c r="AN38" i="1" l="1"/>
  <c r="T106" i="1"/>
  <c r="T105" i="1"/>
  <c r="T104" i="1"/>
  <c r="T103" i="1"/>
  <c r="T102" i="1"/>
  <c r="AA104" i="1" l="1"/>
  <c r="AA103" i="1"/>
  <c r="AA102" i="1"/>
  <c r="AD102" i="1" l="1"/>
  <c r="AC103" i="1"/>
  <c r="AB104" i="1"/>
  <c r="Z104" i="1" s="1"/>
  <c r="AD103" i="1"/>
  <c r="AC104" i="1"/>
  <c r="AD104" i="1"/>
  <c r="AE102" i="1"/>
  <c r="AB102" i="1"/>
  <c r="Z102" i="1" s="1"/>
  <c r="AE103" i="1"/>
  <c r="AC102" i="1"/>
  <c r="AB103" i="1"/>
  <c r="Z103" i="1" s="1"/>
  <c r="AE104" i="1"/>
  <c r="T109" i="1" l="1"/>
  <c r="T108" i="1"/>
  <c r="T107" i="1"/>
  <c r="T101" i="1"/>
  <c r="T100" i="1"/>
  <c r="T90" i="1"/>
  <c r="T62" i="1"/>
  <c r="T61" i="1"/>
  <c r="T60" i="1"/>
  <c r="T59" i="1"/>
  <c r="T58" i="1"/>
  <c r="AA109" i="1" l="1"/>
  <c r="AA108" i="1"/>
  <c r="AA107" i="1"/>
  <c r="AA106" i="1"/>
  <c r="AA105" i="1"/>
  <c r="AA101" i="1"/>
  <c r="AA100" i="1"/>
  <c r="AA90" i="1"/>
  <c r="AA62" i="1"/>
  <c r="AA61" i="1"/>
  <c r="AA60" i="1"/>
  <c r="AA59" i="1"/>
  <c r="AA58" i="1"/>
  <c r="AA57" i="1"/>
  <c r="AA53" i="1"/>
  <c r="AA52" i="1"/>
  <c r="AA51" i="1"/>
  <c r="AA50" i="1"/>
  <c r="AA49" i="1"/>
  <c r="AA48" i="1"/>
  <c r="AA47" i="1"/>
  <c r="AA46" i="1"/>
  <c r="AA45" i="1"/>
  <c r="N52" i="1"/>
  <c r="T48" i="1"/>
  <c r="R48" i="1" s="1"/>
  <c r="N48" i="1"/>
  <c r="T47" i="1"/>
  <c r="R47" i="1" s="1"/>
  <c r="N47" i="1"/>
  <c r="T46" i="1"/>
  <c r="R46" i="1" s="1"/>
  <c r="N46" i="1"/>
  <c r="N51" i="1"/>
  <c r="T51" i="1"/>
  <c r="R51" i="1" s="1"/>
  <c r="N50" i="1"/>
  <c r="T50" i="1"/>
  <c r="R50" i="1" s="1"/>
  <c r="N49" i="1"/>
  <c r="T49" i="1"/>
  <c r="R49" i="1" s="1"/>
  <c r="T45" i="1"/>
  <c r="R45" i="1" s="1"/>
  <c r="N45" i="1"/>
  <c r="O51" i="1" l="1"/>
  <c r="P51" i="1"/>
  <c r="P45" i="1"/>
  <c r="AD45" i="1" s="1"/>
  <c r="O45" i="1"/>
  <c r="AC45" i="1" s="1"/>
  <c r="O48" i="1"/>
  <c r="AC48" i="1" s="1"/>
  <c r="P48" i="1"/>
  <c r="AD48" i="1" s="1"/>
  <c r="T53" i="1"/>
  <c r="R53" i="1" s="1"/>
  <c r="O53" i="1"/>
  <c r="P53" i="1"/>
  <c r="P46" i="1"/>
  <c r="O46" i="1"/>
  <c r="AC46" i="1" s="1"/>
  <c r="O50" i="1"/>
  <c r="P50" i="1"/>
  <c r="P52" i="1"/>
  <c r="P49" i="1"/>
  <c r="O49" i="1"/>
  <c r="O47" i="1"/>
  <c r="P47" i="1"/>
  <c r="AD47" i="1" s="1"/>
  <c r="AB57" i="1"/>
  <c r="Z57" i="1" s="1"/>
  <c r="AE61" i="1"/>
  <c r="AC101" i="1"/>
  <c r="AE108" i="1"/>
  <c r="AD58" i="1"/>
  <c r="AB62" i="1"/>
  <c r="Z62" i="1" s="1"/>
  <c r="AB105" i="1"/>
  <c r="Z105" i="1" s="1"/>
  <c r="AB109" i="1"/>
  <c r="Z109" i="1" s="1"/>
  <c r="AC59" i="1"/>
  <c r="AD90" i="1"/>
  <c r="AD106" i="1"/>
  <c r="AE60" i="1"/>
  <c r="AD100" i="1"/>
  <c r="AD107" i="1"/>
  <c r="AE50" i="1"/>
  <c r="AD51" i="1"/>
  <c r="AE49" i="1"/>
  <c r="AD53" i="1"/>
  <c r="AD46" i="1"/>
  <c r="AC47" i="1"/>
  <c r="T52" i="1"/>
  <c r="R52" i="1" s="1"/>
  <c r="AB50" i="1"/>
  <c r="Z50" i="1" s="1"/>
  <c r="AD60" i="1"/>
  <c r="AC107" i="1"/>
  <c r="AB61" i="1"/>
  <c r="Z61" i="1" s="1"/>
  <c r="AC100" i="1"/>
  <c r="AE45" i="1"/>
  <c r="AD49" i="1"/>
  <c r="AC57" i="1"/>
  <c r="AB106" i="1"/>
  <c r="Z106" i="1" s="1"/>
  <c r="AD101" i="1"/>
  <c r="AD108" i="1"/>
  <c r="AB46" i="1"/>
  <c r="Z46" i="1" s="1"/>
  <c r="AB60" i="1"/>
  <c r="Z60" i="1" s="1"/>
  <c r="AB108" i="1"/>
  <c r="Z108" i="1" s="1"/>
  <c r="AC108" i="1"/>
  <c r="AE101" i="1"/>
  <c r="AB90" i="1"/>
  <c r="Z90" i="1" s="1"/>
  <c r="AE90" i="1"/>
  <c r="AE106" i="1"/>
  <c r="AA110" i="1"/>
  <c r="AB49" i="1"/>
  <c r="Z49" i="1" s="1"/>
  <c r="AB53" i="1"/>
  <c r="Z53" i="1" s="1"/>
  <c r="AD59" i="1"/>
  <c r="AB101" i="1"/>
  <c r="Z101" i="1" s="1"/>
  <c r="AE100" i="1"/>
  <c r="AE107" i="1"/>
  <c r="AC62" i="1"/>
  <c r="AC105" i="1"/>
  <c r="AC109" i="1"/>
  <c r="AC49" i="1"/>
  <c r="AC50" i="1"/>
  <c r="AC60" i="1"/>
  <c r="AC61" i="1"/>
  <c r="AB100" i="1"/>
  <c r="Z100" i="1" s="1"/>
  <c r="AB107" i="1"/>
  <c r="Z107" i="1" s="1"/>
  <c r="AC90" i="1"/>
  <c r="AC106" i="1"/>
  <c r="AD62" i="1"/>
  <c r="AD105" i="1"/>
  <c r="AD109" i="1"/>
  <c r="AE62" i="1"/>
  <c r="AE105" i="1"/>
  <c r="AE109" i="1"/>
  <c r="AC53" i="1"/>
  <c r="AB45" i="1"/>
  <c r="Z45" i="1" s="1"/>
  <c r="AE51" i="1"/>
  <c r="AE58" i="1"/>
  <c r="AB47" i="1"/>
  <c r="Z47" i="1" s="1"/>
  <c r="AB51" i="1"/>
  <c r="Z51" i="1" s="1"/>
  <c r="AB58" i="1"/>
  <c r="Z58" i="1" s="1"/>
  <c r="AE59" i="1"/>
  <c r="AB48" i="1"/>
  <c r="Z48" i="1" s="1"/>
  <c r="AD50" i="1"/>
  <c r="AC51" i="1"/>
  <c r="AB52" i="1"/>
  <c r="Z52" i="1" s="1"/>
  <c r="AD57" i="1"/>
  <c r="AC58" i="1"/>
  <c r="AB59" i="1"/>
  <c r="Z59" i="1" s="1"/>
  <c r="AD61" i="1"/>
  <c r="O52" i="1" l="1"/>
  <c r="AE48" i="1"/>
  <c r="AE47" i="1"/>
  <c r="Z110" i="1"/>
  <c r="AA132" i="1"/>
  <c r="AB132" i="1" s="1"/>
  <c r="AE53" i="1"/>
  <c r="AE52" i="1"/>
  <c r="AC52" i="1"/>
  <c r="AD52" i="1"/>
  <c r="AD110" i="1" s="1"/>
  <c r="C21" i="1" s="1"/>
  <c r="AE46" i="1"/>
  <c r="AB110" i="1"/>
  <c r="AE57" i="1"/>
  <c r="AC132" i="1" l="1"/>
  <c r="AC110" i="1"/>
  <c r="AC112" i="1" s="1"/>
  <c r="AE110" i="1"/>
  <c r="E21" i="1" s="1"/>
  <c r="AD132" i="1"/>
  <c r="AE132" i="1" l="1"/>
  <c r="AH37" i="1" l="1"/>
  <c r="AE37" i="1"/>
  <c r="AC37" i="1"/>
  <c r="AA37" i="1"/>
  <c r="AE36" i="1"/>
  <c r="AH36" i="1"/>
  <c r="AC36" i="1"/>
  <c r="AA36" i="1"/>
  <c r="AH35" i="1"/>
  <c r="AE35" i="1"/>
  <c r="AC35" i="1"/>
  <c r="AA35" i="1"/>
  <c r="AE34" i="1"/>
  <c r="AH34" i="1"/>
  <c r="AC34" i="1"/>
  <c r="AA34" i="1"/>
  <c r="AH33" i="1"/>
  <c r="AE33" i="1"/>
  <c r="AC33" i="1"/>
  <c r="AA33" i="1"/>
  <c r="AE32" i="1"/>
  <c r="AH32" i="1"/>
  <c r="AC32" i="1"/>
  <c r="AA32" i="1"/>
  <c r="AH31" i="1"/>
  <c r="AE31" i="1"/>
  <c r="AC31" i="1"/>
  <c r="AA31" i="1"/>
  <c r="AF37" i="1"/>
  <c r="AI37" i="1"/>
  <c r="AD37" i="1"/>
  <c r="AG37" i="1"/>
  <c r="AB37" i="1"/>
  <c r="AI36" i="1"/>
  <c r="AF36" i="1"/>
  <c r="AG36" i="1"/>
  <c r="AD36" i="1"/>
  <c r="AB36" i="1"/>
  <c r="AF35" i="1"/>
  <c r="AI35" i="1"/>
  <c r="AD35" i="1"/>
  <c r="AG35" i="1"/>
  <c r="AB35" i="1"/>
  <c r="AI34" i="1"/>
  <c r="AF34" i="1"/>
  <c r="AG34" i="1"/>
  <c r="AD34" i="1"/>
  <c r="AB34" i="1"/>
  <c r="AF33" i="1"/>
  <c r="AI33" i="1"/>
  <c r="AD33" i="1"/>
  <c r="AG33" i="1"/>
  <c r="AB33" i="1"/>
  <c r="AI32" i="1"/>
  <c r="AF32" i="1"/>
  <c r="AG32" i="1"/>
  <c r="AD32" i="1"/>
  <c r="AB32" i="1"/>
  <c r="AF31" i="1"/>
  <c r="AI31" i="1"/>
  <c r="AD31" i="1"/>
  <c r="AG31" i="1"/>
  <c r="AB31" i="1"/>
  <c r="AG38" i="1" l="1"/>
  <c r="AG39" i="1" s="1"/>
  <c r="AH38" i="1"/>
  <c r="AA38" i="1"/>
  <c r="T20" i="1" s="1"/>
  <c r="AC38" i="1"/>
  <c r="AF38" i="1"/>
  <c r="AD38" i="1"/>
  <c r="C17" i="1" s="1"/>
  <c r="AE38" i="1"/>
  <c r="E17" i="1" s="1"/>
  <c r="AI38" i="1"/>
  <c r="AB38" i="1"/>
  <c r="V20" i="1" s="1"/>
  <c r="AH39" i="1" l="1"/>
  <c r="T15" i="1" s="1"/>
  <c r="R20" i="1" s="1"/>
  <c r="R23" i="1" s="1"/>
  <c r="P15" i="1"/>
  <c r="P20" i="1" s="1"/>
  <c r="P23" i="1" s="1"/>
  <c r="P21" i="1" l="1"/>
  <c r="R21" i="1"/>
  <c r="P22" i="1"/>
  <c r="R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Offenberger, Konrad (LfL)</author>
    <author>Kalmbach, Sarah (LfL)</author>
    <author>Brandl, Maria (LfL)</author>
    <author>Puntigam, Reinhard (LfL)</author>
  </authors>
  <commentList>
    <comment ref="N21" authorId="0" shapeId="0" xr:uid="{39BEAB82-7FBC-4E26-BE3C-2984DCA8699F}">
      <text>
        <r>
          <rPr>
            <sz val="9"/>
            <color indexed="81"/>
            <rFont val="Segoe UI"/>
            <family val="2"/>
          </rPr>
          <t>pro mittlerem Jahresbestand</t>
        </r>
      </text>
    </comment>
    <comment ref="N22" authorId="0" shapeId="0" xr:uid="{8CBE4442-82AA-4B19-A776-0F7C18A29B39}">
      <text>
        <r>
          <rPr>
            <sz val="9"/>
            <color indexed="81"/>
            <rFont val="Segoe UI"/>
            <family val="2"/>
          </rPr>
          <t>Ist die tatsächliche Nährstoffausscheidung &lt;= der Maximalen Ausscheidung</t>
        </r>
      </text>
    </comment>
    <comment ref="N23" authorId="1" shapeId="0" xr:uid="{C0D61DF1-1DA6-4200-AEC7-F4C42C105E9C}">
      <text>
        <r>
          <rPr>
            <sz val="9"/>
            <color indexed="81"/>
            <rFont val="Segoe UI"/>
            <family val="2"/>
          </rPr>
          <t>Ausscheidung relativ im Vergleich zu der maximal zugelassenen Nährstoffausscheidung nach TA-Luft (= 100 %).</t>
        </r>
      </text>
    </comment>
    <comment ref="P28" authorId="2" shapeId="0" xr:uid="{00000000-0006-0000-0000-00000D000000}">
      <text>
        <r>
          <rPr>
            <sz val="9"/>
            <color indexed="81"/>
            <rFont val="Tahoma"/>
            <family val="2"/>
          </rPr>
          <t xml:space="preserve">Verendete Tiere sind hier auch zu berücksichtigen!
</t>
        </r>
      </text>
    </comment>
    <comment ref="T28" authorId="3" shapeId="0" xr:uid="{584D691C-263C-44F2-A19A-55AF6644945A}">
      <text>
        <r>
          <rPr>
            <sz val="9"/>
            <color indexed="81"/>
            <rFont val="Segoe UI"/>
            <family val="2"/>
          </rPr>
          <t xml:space="preserve">gesamte Eimasse der Anzahl Tiere in kg </t>
        </r>
      </text>
    </comment>
    <comment ref="V28" authorId="0" shapeId="0" xr:uid="{9229ABC4-87D1-4295-B776-37E3B4CDDF7B}">
      <text>
        <r>
          <rPr>
            <sz val="9"/>
            <color indexed="81"/>
            <rFont val="Segoe UI"/>
            <family val="2"/>
          </rPr>
          <t>Bestandsveränderung in kg Lebendmasse zwischen 01.01. und 31.12. beim jeweiligen Produktionsverfahren
(ohne Zukauf/Verkauf)</t>
        </r>
      </text>
    </comment>
    <comment ref="N29" authorId="2" shapeId="0" xr:uid="{00000000-0006-0000-0000-00000E000000}">
      <text>
        <r>
          <rPr>
            <sz val="9"/>
            <color indexed="81"/>
            <rFont val="Tahoma"/>
            <family val="2"/>
          </rPr>
          <t xml:space="preserve">kg Lebendgewicht
</t>
        </r>
      </text>
    </comment>
    <comment ref="R29" authorId="2" shapeId="0" xr:uid="{00000000-0006-0000-0000-00000F000000}">
      <text>
        <r>
          <rPr>
            <sz val="9"/>
            <color indexed="81"/>
            <rFont val="Tahoma"/>
            <family val="2"/>
          </rPr>
          <t>kg Lebendgewicht
Berechnung LG aus Schlachtgewicht für Schweine:
Schlachtgewicht / 0,79 = Lebendgewicht</t>
        </r>
      </text>
    </comment>
    <comment ref="P44" authorId="0" shapeId="0" xr:uid="{00000000-0006-0000-0000-000010000000}">
      <text>
        <r>
          <rPr>
            <sz val="9"/>
            <color indexed="81"/>
            <rFont val="Tahoma"/>
            <family val="2"/>
          </rPr>
          <t>Umrechnung von Rohprotein auf N:
Faktor 6,25 (Ausnahme: Weizen 5,7, Milchprodukte 6,38) 
Achtung: gilt nur bei gleichem TS Gehalt; z.B. wenn Rohprotein und N auf FM (Frischmasse) bezogen sind.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</authors>
  <commentList>
    <comment ref="H3" authorId="0" shapeId="0" xr:uid="{29CFD049-6D86-44D5-9343-510C47746FE2}">
      <text>
        <r>
          <rPr>
            <sz val="9"/>
            <color indexed="81"/>
            <rFont val="Segoe UI"/>
            <family val="2"/>
          </rPr>
          <t>neu ab 2023 m Verkauf Eimasse über Index zu berechnen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<sst xmlns="http://schemas.openxmlformats.org/spreadsheetml/2006/main" count="1220" uniqueCount="417">
  <si>
    <t>PLZ/Ort:</t>
  </si>
  <si>
    <t>N</t>
  </si>
  <si>
    <t>P2O5</t>
  </si>
  <si>
    <t>K2O</t>
  </si>
  <si>
    <t>Straße/Nr.:</t>
  </si>
  <si>
    <t>für Grafik</t>
  </si>
  <si>
    <t>Zukauf</t>
  </si>
  <si>
    <t>Tierhaltung</t>
  </si>
  <si>
    <t>Mittlerer</t>
  </si>
  <si>
    <t>Jahresbestand</t>
  </si>
  <si>
    <t>Anzahl</t>
  </si>
  <si>
    <t>Verkauf</t>
  </si>
  <si>
    <t>Betriebsnr.:</t>
  </si>
  <si>
    <t>je Tier</t>
  </si>
  <si>
    <t>Nährstoffauscheidung</t>
  </si>
  <si>
    <t>Nährstoffabfuhr je dt Lebendgewicht</t>
  </si>
  <si>
    <t>Sommerfuttergerste</t>
  </si>
  <si>
    <t>Hafer</t>
  </si>
  <si>
    <t>Triticale</t>
  </si>
  <si>
    <t xml:space="preserve">Körnermais </t>
  </si>
  <si>
    <t>Sojabohnen</t>
  </si>
  <si>
    <t>Backabfälle</t>
  </si>
  <si>
    <t>Buttermilch</t>
  </si>
  <si>
    <t>DL-Methionin</t>
  </si>
  <si>
    <t>Kartoffeleiweiß</t>
  </si>
  <si>
    <t>Lignozellulose</t>
  </si>
  <si>
    <t>L-Lysin-HCl</t>
  </si>
  <si>
    <t>L-Threonin</t>
  </si>
  <si>
    <t>Magermilch</t>
  </si>
  <si>
    <t>Monokalziumphosphat</t>
  </si>
  <si>
    <t>Sauermolke</t>
  </si>
  <si>
    <t>Sojaschalen</t>
  </si>
  <si>
    <t>Nährstoffausscheidung brutto (kg)</t>
  </si>
  <si>
    <t>Sommerweizen</t>
  </si>
  <si>
    <t>Hartweizen (Durum)</t>
  </si>
  <si>
    <t xml:space="preserve">Sonnenblumen </t>
  </si>
  <si>
    <t xml:space="preserve"> </t>
  </si>
  <si>
    <t>Rp</t>
  </si>
  <si>
    <t>P</t>
  </si>
  <si>
    <t>Rohpr.</t>
  </si>
  <si>
    <t>% TM</t>
  </si>
  <si>
    <t xml:space="preserve">Futter </t>
  </si>
  <si>
    <t>Jahr:</t>
  </si>
  <si>
    <t>Zuchtsauen (ab Belegen) mit 22 Ferkel bis 28 kg, stark N-/P-red.</t>
  </si>
  <si>
    <t>Zuchtsauen (ab Belegen) mit 25 Ferkel bis 28 kg, stark N-/P-red.</t>
  </si>
  <si>
    <t>Zuchtsauen (ab Belegen) mit 28 Ferkel bis 28 kg, stark N-/P-red.</t>
  </si>
  <si>
    <t>Ferkel von 8 bis 28 kg, 450 g TZ, stark N-/P-red.</t>
  </si>
  <si>
    <t>Ferkel von 8 bis 28 kg, 500 g TZ, stark N-/P-red.</t>
  </si>
  <si>
    <t>Mastschweine (700 g TZ), stark N-/P-red.</t>
  </si>
  <si>
    <t>Mastschweine (750 g TZ), stark N-/P-red.</t>
  </si>
  <si>
    <t>Mastschweine (850 g TZ), stark N-/P-red.</t>
  </si>
  <si>
    <t>Mastschweine (950 g TZ), stark N-/P-red.</t>
  </si>
  <si>
    <t>Jungebermast, 850 g TZ (w:m=1:1), stark N-/P-red.</t>
  </si>
  <si>
    <t>Jungebermast, 900 g TZ (Eber=100%), stark N-/P-red.</t>
  </si>
  <si>
    <t>Weibliche, 800 g TZ (Weibliche 100 %), stark N-/P-red.</t>
  </si>
  <si>
    <t>Zuchteber</t>
  </si>
  <si>
    <t>Altbrot</t>
  </si>
  <si>
    <t>Biertreber, siliert</t>
  </si>
  <si>
    <t>Ca-Propionat</t>
  </si>
  <si>
    <t>Futterharnstoff</t>
  </si>
  <si>
    <t>Kartoffelschälabfälle, gedämpft</t>
  </si>
  <si>
    <t>Kartoffelschlempe, frisch</t>
  </si>
  <si>
    <t>Natriumbikarbonat</t>
  </si>
  <si>
    <t>Propionsäure</t>
  </si>
  <si>
    <t>Propylenglykol</t>
  </si>
  <si>
    <t>Rübenkleinteile</t>
  </si>
  <si>
    <t>Tryptophan</t>
  </si>
  <si>
    <t>Viehsalz</t>
  </si>
  <si>
    <t>Winterroggen</t>
  </si>
  <si>
    <t>Winterweizen A/B-Sorte</t>
  </si>
  <si>
    <t>Nährstoffgehalt kg/dt in FM</t>
  </si>
  <si>
    <t>FM</t>
  </si>
  <si>
    <t>TS</t>
  </si>
  <si>
    <t>Jungsaueneingliederung, 95-135 kg, N-/P-red.</t>
  </si>
  <si>
    <t>Futtermittel</t>
  </si>
  <si>
    <t xml:space="preserve"> +++Getreide+++ </t>
  </si>
  <si>
    <t>Winterweizen C-Sorte</t>
  </si>
  <si>
    <t>Winterweizen E-Sorte</t>
  </si>
  <si>
    <t>Winterbrauweizen</t>
  </si>
  <si>
    <t>Weizenstroh</t>
  </si>
  <si>
    <t xml:space="preserve">Wintergerste </t>
  </si>
  <si>
    <t>Winterbraugerste</t>
  </si>
  <si>
    <t>Sommerbraugerste</t>
  </si>
  <si>
    <t>Gerstenstroh</t>
  </si>
  <si>
    <t>Sommerroggen</t>
  </si>
  <si>
    <t>Roggenstroh</t>
  </si>
  <si>
    <t>Haferstroh</t>
  </si>
  <si>
    <t>Dinkel</t>
  </si>
  <si>
    <t>Emmer/Einkorn</t>
  </si>
  <si>
    <t>Buchweizen</t>
  </si>
  <si>
    <t xml:space="preserve"> ++++Körnermais, sonstige Körnernutzung+++ </t>
  </si>
  <si>
    <t>Körnermaisstroh</t>
  </si>
  <si>
    <t>Hirse</t>
  </si>
  <si>
    <t>Amarant</t>
  </si>
  <si>
    <t>Quinoa</t>
  </si>
  <si>
    <t xml:space="preserve"> +++Körnerleguminosen+++</t>
  </si>
  <si>
    <t>Ackerbohnen</t>
  </si>
  <si>
    <t>Erbsen</t>
  </si>
  <si>
    <t>Wicken</t>
  </si>
  <si>
    <t>Lupinen blau</t>
  </si>
  <si>
    <t>Linsen</t>
  </si>
  <si>
    <t xml:space="preserve"> +++Ölfrüchte und Faserpflanzen+++</t>
  </si>
  <si>
    <t>Rübsen</t>
  </si>
  <si>
    <t>Körnersenf</t>
  </si>
  <si>
    <t xml:space="preserve">Öllein, Faserflachs </t>
  </si>
  <si>
    <t>Leindotter</t>
  </si>
  <si>
    <t>Flachs (Faserlein)</t>
  </si>
  <si>
    <t>Hanf</t>
  </si>
  <si>
    <t xml:space="preserve"> +++Hackfrüchte+++</t>
  </si>
  <si>
    <t>Zuckerrüben</t>
  </si>
  <si>
    <t>Zuckerrübenblatt</t>
  </si>
  <si>
    <t>Futter-, Runkelrüben</t>
  </si>
  <si>
    <t>Kohl-, Steckrüben</t>
  </si>
  <si>
    <t xml:space="preserve"> +++Futterpflanzen+++</t>
  </si>
  <si>
    <t>Silomais (32 % TM)</t>
  </si>
  <si>
    <t>CCM</t>
  </si>
  <si>
    <t>Lieschkolbensilage</t>
  </si>
  <si>
    <t>GPS Lupinen</t>
  </si>
  <si>
    <t>GPS Erbsen/Ackerbohne</t>
  </si>
  <si>
    <t xml:space="preserve">GPS Rübsen </t>
  </si>
  <si>
    <t>GPS Wicken</t>
  </si>
  <si>
    <t xml:space="preserve">GPS Raps </t>
  </si>
  <si>
    <t xml:space="preserve"> +++Milch+++</t>
  </si>
  <si>
    <t>Kuhmilch (3,2 % Eiweiß)</t>
  </si>
  <si>
    <t>Kuhmilch (3,4 % Eiweiß)</t>
  </si>
  <si>
    <t>Kuhmilch (3,6 % Eiweiß)</t>
  </si>
  <si>
    <t>Stutenmilch (2,2 % Eiweiß)</t>
  </si>
  <si>
    <t>Ziegenmilch (3,7 % Eiweiß)</t>
  </si>
  <si>
    <t>Schafmilch (5,3 % Eiweiß)</t>
  </si>
  <si>
    <t xml:space="preserve"> +++Futtermittel nach Anlage 1, Tab.4  der StoffBilV+++</t>
  </si>
  <si>
    <t>Apfeltrester</t>
  </si>
  <si>
    <t>Bierhefe, flüssig</t>
  </si>
  <si>
    <t>Fischmehl</t>
  </si>
  <si>
    <t>Getreideschlempe, frisch (Weizen)</t>
  </si>
  <si>
    <t>Getreideschlempe, getrocknet (Weizen)</t>
  </si>
  <si>
    <t>Haferschälkleie</t>
  </si>
  <si>
    <t>Kartoffelpülpe, siliert</t>
  </si>
  <si>
    <t>Leinextraktionsschrot</t>
  </si>
  <si>
    <t>Leinkuchen</t>
  </si>
  <si>
    <t>Luzernegrünmehl</t>
  </si>
  <si>
    <t>Magermilch, frisch</t>
  </si>
  <si>
    <t>Maiskeimextraktionsschrot</t>
  </si>
  <si>
    <t>Maiskleberfutter</t>
  </si>
  <si>
    <t>Malzkeime</t>
  </si>
  <si>
    <t>Maniok</t>
  </si>
  <si>
    <t>Melasseschnitzel</t>
  </si>
  <si>
    <t>Molke, Permeat</t>
  </si>
  <si>
    <t>Pressschnitzel, siliert</t>
  </si>
  <si>
    <t>Rapsextraktionsschrot</t>
  </si>
  <si>
    <t>Rapskuchen, fettarm</t>
  </si>
  <si>
    <t>Roggengrießkleie</t>
  </si>
  <si>
    <t>Roggenkleie</t>
  </si>
  <si>
    <t>Sojaextraktionsschrot, geschält, 48 % RP</t>
  </si>
  <si>
    <t>Sojaextraktionsschrot, ungeschält, 44 % RP</t>
  </si>
  <si>
    <t>Sonnenblumenextraktionsschrot, teilgeschält</t>
  </si>
  <si>
    <t>Sauermolke, frisch</t>
  </si>
  <si>
    <t>Süßmolke, frisch</t>
  </si>
  <si>
    <t>Trockenschnitzel</t>
  </si>
  <si>
    <t>Weizengrießkleie</t>
  </si>
  <si>
    <t>Weizenkleie</t>
  </si>
  <si>
    <t>Weizennachmehl</t>
  </si>
  <si>
    <t>Zuckerrübenmelasse</t>
  </si>
  <si>
    <t xml:space="preserve"> +++sonstige Futtermittel+++</t>
  </si>
  <si>
    <t>Fasermix, 20 % Rohfaser</t>
  </si>
  <si>
    <t>Fasermix, 30 % Rohfaser</t>
  </si>
  <si>
    <t>Futtersäure</t>
  </si>
  <si>
    <t>Futterzucker</t>
  </si>
  <si>
    <t>Karottentrester</t>
  </si>
  <si>
    <t>Kartoffelflocken</t>
  </si>
  <si>
    <t>Kartoffelstärke</t>
  </si>
  <si>
    <t>Kohlensaurer Kalk</t>
  </si>
  <si>
    <t>Lab-/Süßmolke</t>
  </si>
  <si>
    <t>Futteröl</t>
  </si>
  <si>
    <t>Magermilchpulver</t>
  </si>
  <si>
    <t>Maiskornsilage</t>
  </si>
  <si>
    <t>Maisschlempe, trocken</t>
  </si>
  <si>
    <t>Mineralfutter Ferkel 4 AS (4 %)</t>
  </si>
  <si>
    <t>Mineralfutter Schwein, Anfangsmast</t>
  </si>
  <si>
    <t>Mineralfutter Schwein, Endmast</t>
  </si>
  <si>
    <t>Mineralfutter Zuchtsau, säugend (3,0 %)</t>
  </si>
  <si>
    <t>Mineralfutter Zuchtsau, tragend (2,5 %)</t>
  </si>
  <si>
    <t>Futterfett</t>
  </si>
  <si>
    <t>Molkenpulver (Labmolke)</t>
  </si>
  <si>
    <t>Glyzerin (roh, rein)</t>
  </si>
  <si>
    <t>Sauermilcherzeugnisse (Joghurt,Quark)</t>
  </si>
  <si>
    <t>Sojakuchen, 8 % Rohfett</t>
  </si>
  <si>
    <t>Vollmilchergänzer</t>
  </si>
  <si>
    <t>Vitaminkonzentrat</t>
  </si>
  <si>
    <t>% FM</t>
  </si>
  <si>
    <t>RP TM</t>
  </si>
  <si>
    <t>Rp FM</t>
  </si>
  <si>
    <t>Menge</t>
  </si>
  <si>
    <t>% in der FM</t>
  </si>
  <si>
    <t>Summe Betrieb</t>
  </si>
  <si>
    <t>dt FM</t>
  </si>
  <si>
    <t>kg/dt</t>
  </si>
  <si>
    <t>Rp bei 88 % TS</t>
  </si>
  <si>
    <t>Zuchtsauen (ab Belegen) mit 22 Ferkel bis 8 kg, stark N-/P-red.</t>
  </si>
  <si>
    <t xml:space="preserve">Zuchtsauen (ab Belegen) mit 25 Ferkel bis 8 kg, stark N-/P-red. </t>
  </si>
  <si>
    <t xml:space="preserve">Zuchtsauen (ab Belegen) mit 28 Ferkel bis 8 kg, stark N-/P-red. </t>
  </si>
  <si>
    <t>Verkauf/Abgang</t>
  </si>
  <si>
    <t>oder % in der FM</t>
  </si>
  <si>
    <t>Anzahl Tiere</t>
  </si>
  <si>
    <t>Tiere</t>
  </si>
  <si>
    <t>kg LG</t>
  </si>
  <si>
    <t>ausblenden bis BG</t>
  </si>
  <si>
    <t>dt TM</t>
  </si>
  <si>
    <t xml:space="preserve"> +++Schweine+++ </t>
  </si>
  <si>
    <r>
      <t>P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</si>
  <si>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</t>
    </r>
  </si>
  <si>
    <t>Veränderung</t>
  </si>
  <si>
    <t>Bestandsveränderung</t>
  </si>
  <si>
    <t>pro Bestand</t>
  </si>
  <si>
    <t>Rohprotein*</t>
  </si>
  <si>
    <t>Bewertung</t>
  </si>
  <si>
    <t>Nährstoffausscheidung kg je mittl. Jahresbestand</t>
  </si>
  <si>
    <t>Nährstoffgehalt in kg je dt Lebendgewicht</t>
  </si>
  <si>
    <r>
      <t>P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5</t>
    </r>
  </si>
  <si>
    <r>
      <t>K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</si>
  <si>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</si>
  <si>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</si>
  <si>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 xml:space="preserve"> +++Schweine+++</t>
  </si>
  <si>
    <t xml:space="preserve">Zuchtsauen (ab Belegen) mit 22 Ferkel bis 8 kg, stark N-/P-red. </t>
  </si>
  <si>
    <t>Zuchtsauen (ab Belegen) mit 28 Ferkel bis 8 kg, stark N-/P-red.</t>
  </si>
  <si>
    <t xml:space="preserve"> +++Geflügel+++</t>
  </si>
  <si>
    <t>Zuchtsauen (ab Belegen) mit 31 Ferkel bis 8 kg, stark N-/P-red.</t>
  </si>
  <si>
    <t>Zuchtsauen (ab Belegen) mit 34 Ferkel bis 8 kg, stark N-/P-red.</t>
  </si>
  <si>
    <t>Zuchtsauen (ab Belegen) mit 31 Ferkel bis 28 kg, stark N-/P-red.</t>
  </si>
  <si>
    <t>Zuchtsauen (ab Belegen) mit 34 Ferkel bis 28 kg, stark N-/P-red.</t>
  </si>
  <si>
    <t>Mastschweine (1050 g TZ), stark N-/P-red.</t>
  </si>
  <si>
    <t>Jungebermast, 950 g TZ (w:m=1:1), stark N-/P-red.</t>
  </si>
  <si>
    <t>Jungebermast, 1000 g TZ (Eber=100 %), stark N-/P-red.</t>
  </si>
  <si>
    <t>Weibliche, 900 g TZ (Weibliche 100 %), stark N-/P-red.</t>
  </si>
  <si>
    <r>
      <t>P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5</t>
    </r>
  </si>
  <si>
    <t>Produktionsverfahren 2020</t>
  </si>
  <si>
    <t>Produktionsverfahren 2021</t>
  </si>
  <si>
    <t>Futtermittel 2020</t>
  </si>
  <si>
    <t>Futtermittel 2021</t>
  </si>
  <si>
    <t xml:space="preserve">* falls bekannt </t>
  </si>
  <si>
    <t>Basisdaten 2021</t>
  </si>
  <si>
    <t>Legehennen über 16 Wochen, 17,6 kg Eimasse, N-/P-red.</t>
  </si>
  <si>
    <t>Junghennen bis 16 Wochen, 3,5 kg Zuw., N-/P-red.</t>
  </si>
  <si>
    <t>Masthähnchen über 39 Tage, 2,6 kg Zuw., N-/P-red.</t>
  </si>
  <si>
    <t>Masthähnchen 34-38 Tage, 2,3 kg Zuw., N-/P-red.</t>
  </si>
  <si>
    <t>Masthähnchen 30-33 Tage, 1,85 kg Zuw., N-/P-red.</t>
  </si>
  <si>
    <t>Masthähnchen bis 29 Tage, 1,55 kg Zuw., N-/P-red.</t>
  </si>
  <si>
    <t>Putenhähne ab der 6. Woche Mast, N-/P-red.</t>
  </si>
  <si>
    <t>Putenhennen ab der 6. Woche, N-/P-red.</t>
  </si>
  <si>
    <t>Mastputen N-/P-reduziert, gemischt geschlechtl. (50/50)</t>
  </si>
  <si>
    <t>Putenhähne bis 21 Wochen Mast, 22,1 kg Zuw., N-/P-red.</t>
  </si>
  <si>
    <t>Putenhennen 16 Wochen Mast, 10,9 kg Zuw., N-/P-red.</t>
  </si>
  <si>
    <t>Gänse Schnellmast (9 Wochen), 5 kg Zuw., je Tier u. Jahr</t>
  </si>
  <si>
    <t>Gänse Mittelmast (16 Wochen), 6,8 kg Zuw., je Tier u. Jahr</t>
  </si>
  <si>
    <t>Gänse Spät-/Weidemast (30 Wochen), 7,8 kg Zuw., je T. u. J.</t>
  </si>
  <si>
    <t>Pekingenten, 3,0 kg Zuw., 6,5 Durchgänge</t>
  </si>
  <si>
    <t>Flugenten (w:m=1:1), 4 Durchgänge</t>
  </si>
  <si>
    <t>Schweine/Geflügel - Nährstoffausscheidung und Nährstoffgehalte im Tierkörper</t>
  </si>
  <si>
    <r>
      <t>P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5</t>
    </r>
  </si>
  <si>
    <r>
      <t>K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</si>
  <si>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P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  <r>
      <rPr>
        <b/>
        <vertAlign val="subscript"/>
        <sz val="12"/>
        <color theme="1"/>
        <rFont val="Arial"/>
        <family val="2"/>
      </rPr>
      <t>5</t>
    </r>
  </si>
  <si>
    <r>
      <t>K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</si>
  <si>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t>Eimasse</t>
  </si>
  <si>
    <t>kg</t>
  </si>
  <si>
    <t>Verkauf Tiere</t>
  </si>
  <si>
    <t>Verkauf Eimasse</t>
  </si>
  <si>
    <t>Trockenmasse</t>
  </si>
  <si>
    <t>TM*</t>
  </si>
  <si>
    <t>TM</t>
  </si>
  <si>
    <t>Produktionsverfahren</t>
  </si>
  <si>
    <t>Summe</t>
  </si>
  <si>
    <r>
      <t xml:space="preserve">Eintragungen sind nur möglich in den </t>
    </r>
    <r>
      <rPr>
        <b/>
        <u/>
        <sz val="9"/>
        <rFont val="Arial"/>
        <family val="2"/>
      </rPr>
      <t>gelb</t>
    </r>
    <r>
      <rPr>
        <sz val="9"/>
        <rFont val="Arial"/>
        <family val="2"/>
      </rPr>
      <t xml:space="preserve"> gekennzeichnete Felder und beim "</t>
    </r>
    <r>
      <rPr>
        <u/>
        <sz val="9"/>
        <rFont val="Arial"/>
        <family val="2"/>
      </rPr>
      <t>drop down menü</t>
    </r>
    <r>
      <rPr>
        <sz val="9"/>
        <rFont val="Arial"/>
        <family val="2"/>
      </rPr>
      <t>".</t>
    </r>
  </si>
  <si>
    <t xml:space="preserve">Datum: </t>
  </si>
  <si>
    <t>Einsatz Futtermittel (Quelle: LfL-Basisdaten)</t>
  </si>
  <si>
    <t xml:space="preserve">Futtermittel </t>
  </si>
  <si>
    <t xml:space="preserve">Name/Anlage: </t>
  </si>
  <si>
    <r>
      <t xml:space="preserve">Die Stallbilanz ist für jede einzelne nach BImSchG genehmigte Anlage zu erstellen, </t>
    </r>
    <r>
      <rPr>
        <b/>
        <sz val="9"/>
        <rFont val="Arial"/>
        <family val="2"/>
      </rPr>
      <t>nicht</t>
    </r>
    <r>
      <rPr>
        <sz val="9"/>
        <rFont val="Arial"/>
        <family val="2"/>
      </rPr>
      <t xml:space="preserve"> für den Gesamtbetrieb. Des Weiteren muss das Fütterungsverfahren im Zuge der N-/P-Stallbilanzierung für </t>
    </r>
    <r>
      <rPr>
        <b/>
        <sz val="9"/>
        <rFont val="Arial"/>
        <family val="2"/>
      </rPr>
      <t>jedes einzelne Produktionsverfahren</t>
    </r>
    <r>
      <rPr>
        <sz val="9"/>
        <rFont val="Arial"/>
        <family val="2"/>
      </rPr>
      <t xml:space="preserve"> (z.B. Schweinemast, Mastgeflügelhaltung etc.) getrennt </t>
    </r>
    <r>
      <rPr>
        <b/>
        <sz val="9"/>
        <rFont val="Arial"/>
        <family val="2"/>
      </rPr>
      <t>in einem separaten Stallbilanzierungsprogramm</t>
    </r>
    <r>
      <rPr>
        <sz val="9"/>
        <rFont val="Arial"/>
        <family val="2"/>
      </rPr>
      <t xml:space="preserve"> ermittelt werden. </t>
    </r>
  </si>
  <si>
    <t xml:space="preserve"> maximal nach TA-Luft</t>
  </si>
  <si>
    <t>tatsächlich</t>
  </si>
  <si>
    <t>Angaben laut Nährstoff-Deklaration</t>
  </si>
  <si>
    <t xml:space="preserve">Eigene Eingabe </t>
  </si>
  <si>
    <t xml:space="preserve">Stallbilanz (Schweine/Geflügel) zur Plausibilisierung der Best Verfügbaren Technik (BVT) </t>
  </si>
  <si>
    <t>Berechnungsergebnis - Nährstoffe in kg - nach TA-Luft (Nr. 5.4.7.1)</t>
  </si>
  <si>
    <t>relativ</t>
  </si>
  <si>
    <t>Summe Futtermittel</t>
  </si>
  <si>
    <t xml:space="preserve">Erläuterungen zur Verrechnung der Ausscheidungswerte im Programm mit den Angaben der TA Luft  </t>
  </si>
  <si>
    <r>
      <t xml:space="preserve">Die Verrechnung der Ausscheidungswerte aus Tabelle 9 </t>
    </r>
    <r>
      <rPr>
        <i/>
        <sz val="11"/>
        <color theme="1"/>
        <rFont val="Calibri"/>
        <family val="2"/>
        <scheme val="minor"/>
      </rPr>
      <t>(Maximale Nährstoffausscheidungen von Schweinen)</t>
    </r>
    <r>
      <rPr>
        <sz val="11"/>
        <color theme="1"/>
        <rFont val="Calibri"/>
        <family val="2"/>
        <scheme val="minor"/>
      </rPr>
      <t xml:space="preserve"> und 10 </t>
    </r>
    <r>
      <rPr>
        <i/>
        <sz val="11"/>
        <color theme="1"/>
        <rFont val="Calibri"/>
        <family val="2"/>
        <scheme val="minor"/>
      </rPr>
      <t>(Maximale Nährstoffausscheidungen von Geflügel)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kg bzw. g/Tierplatz</t>
    </r>
    <r>
      <rPr>
        <sz val="11"/>
        <color theme="1"/>
        <rFont val="Calibri"/>
        <family val="2"/>
        <scheme val="minor"/>
      </rPr>
      <t xml:space="preserve"> (Datengrundlage TA Luft) auf die Ausscheidungen </t>
    </r>
    <r>
      <rPr>
        <b/>
        <sz val="11"/>
        <color theme="1"/>
        <rFont val="Calibri"/>
        <family val="2"/>
        <scheme val="minor"/>
      </rPr>
      <t>pro mittlerem Jahresbestand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(Datengrundlage LfL Basisdaten; Tabelle 4a)</t>
    </r>
    <r>
      <rPr>
        <sz val="11"/>
        <color theme="1"/>
        <rFont val="Calibri"/>
        <family val="2"/>
        <scheme val="minor"/>
      </rPr>
      <t>.</t>
    </r>
  </si>
  <si>
    <t>Folgend wird je ein Beispiel für Schwein und Geflügel angeführt.</t>
  </si>
  <si>
    <t>Bsp. Mastschwein und Masthuhn</t>
  </si>
  <si>
    <r>
      <t>1</t>
    </r>
    <r>
      <rPr>
        <sz val="11"/>
        <color theme="1"/>
        <rFont val="Calibri"/>
        <family val="2"/>
        <scheme val="minor"/>
      </rPr>
      <t xml:space="preserve">TA – Luft </t>
    </r>
  </si>
  <si>
    <r>
      <t>2</t>
    </r>
    <r>
      <rPr>
        <sz val="11"/>
        <color theme="1"/>
        <rFont val="Calibri"/>
        <family val="2"/>
        <scheme val="minor"/>
      </rPr>
      <t>Stallbilanz</t>
    </r>
  </si>
  <si>
    <t>850 g Tageszunahme; von 28 bis 118 kg Lebendmasse (90 kg Zuwachs); 246 kg Zuwachs pro Platz - 2,73 Durchgänge/Jahr</t>
  </si>
  <si>
    <t>N, kg</t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</si>
  <si>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 kg</t>
    </r>
  </si>
  <si>
    <t xml:space="preserve">Masthähnchen 34-38 Tage, 
2,3 kg Zuwachs, N-/P-red. </t>
  </si>
  <si>
    <r>
      <t>1</t>
    </r>
    <r>
      <rPr>
        <sz val="11"/>
        <color theme="1"/>
        <rFont val="Calibri"/>
        <family val="2"/>
        <scheme val="minor"/>
      </rPr>
      <t>Maximale Nährstoffausscheidung in kg/Tierplatz und Jahr: Quelle TA Luft, Tabelle 9, 10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</si>
  <si>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Nährstoffausscheidung in kg je mittlerem Jahresbestand, Quelle: LfL-Basisdaten, Tabelle 4a</t>
    </r>
  </si>
  <si>
    <t>Phase</t>
  </si>
  <si>
    <t>LM-Abschnitt</t>
  </si>
  <si>
    <t>Futtermenge</t>
  </si>
  <si>
    <t>Rohprotein/N-Gehalt*</t>
  </si>
  <si>
    <t xml:space="preserve">P-Gehalt </t>
  </si>
  <si>
    <t>n</t>
  </si>
  <si>
    <t>g/kg</t>
  </si>
  <si>
    <t>28 - 40</t>
  </si>
  <si>
    <t>175 / 28,0</t>
  </si>
  <si>
    <t>40 – 65</t>
  </si>
  <si>
    <t>165 / 26,4</t>
  </si>
  <si>
    <t>65 – 90</t>
  </si>
  <si>
    <t>155 / 24,8</t>
  </si>
  <si>
    <t>90 -118</t>
  </si>
  <si>
    <t>140 / 22,4</t>
  </si>
  <si>
    <t>Input</t>
  </si>
  <si>
    <t>6.174 g</t>
  </si>
  <si>
    <t>1.087 g</t>
  </si>
  <si>
    <t>* Umrechnung erfolgt durch den Faktor 6,25 (z.B. 175 / 6,25 = 28 kg)</t>
  </si>
  <si>
    <r>
      <rPr>
        <b/>
        <sz val="11"/>
        <color rgb="FF006600"/>
        <rFont val="Calibri"/>
        <family val="2"/>
        <scheme val="minor"/>
      </rPr>
      <t>Output</t>
    </r>
    <r>
      <rPr>
        <sz val="11"/>
        <color theme="1"/>
        <rFont val="Calibri"/>
        <family val="2"/>
        <scheme val="minor"/>
      </rPr>
      <t xml:space="preserve"> an Leistung: Produkt bzw. Nährstoffansatz (Fleisch) </t>
    </r>
  </si>
  <si>
    <t xml:space="preserve">    90 kg x 25,6 g N/kg Zuwachs = 2.304 g N im Zuwachs</t>
  </si>
  <si>
    <t xml:space="preserve">    90 kg x 5,1   g P/kg Zuwachs   =    459 g P im Zuwachs</t>
  </si>
  <si>
    <r>
      <rPr>
        <b/>
        <sz val="11"/>
        <color rgb="FF006600"/>
        <rFont val="Calibri"/>
        <family val="2"/>
        <scheme val="minor"/>
      </rPr>
      <t>Nährstoffausscheidung</t>
    </r>
    <r>
      <rPr>
        <sz val="11"/>
        <color theme="1"/>
        <rFont val="Calibri"/>
        <family val="2"/>
        <scheme val="minor"/>
      </rPr>
      <t xml:space="preserve"> (g) - Schwein (850 g TZ, 90 kg Zuwachs)</t>
    </r>
  </si>
  <si>
    <t>Nährstoff</t>
  </si>
  <si>
    <t>Futter</t>
  </si>
  <si>
    <t>Zuwachs</t>
  </si>
  <si>
    <t>Ausscheidung</t>
  </si>
  <si>
    <t>Stickstoff</t>
  </si>
  <si>
    <t>-</t>
  </si>
  <si>
    <t>=</t>
  </si>
  <si>
    <t>3.870 g</t>
  </si>
  <si>
    <t>Phosphor</t>
  </si>
  <si>
    <t>628 g</t>
  </si>
  <si>
    <t>Schweinemastplatz und Jahr: 2,73 Schweine / Platz (Umtriebe pro Jahr)</t>
  </si>
  <si>
    <r>
      <t xml:space="preserve">Stickstoff: 2,73 x 3.870 g/Schwein = </t>
    </r>
    <r>
      <rPr>
        <b/>
        <u/>
        <sz val="11"/>
        <color rgb="FF000000"/>
        <rFont val="Calibri"/>
        <family val="2"/>
        <scheme val="minor"/>
      </rPr>
      <t>10,6 kg/Platz</t>
    </r>
  </si>
  <si>
    <r>
      <t xml:space="preserve">Phosphor: 2,73 x    628 g/Schwein = 1,71 kg/Platz x 2,291 = </t>
    </r>
    <r>
      <rPr>
        <b/>
        <u/>
        <sz val="11"/>
        <color rgb="FF000000"/>
        <rFont val="Calibri"/>
        <family val="2"/>
        <scheme val="minor"/>
      </rPr>
      <t xml:space="preserve">3,9 kg/Platz Phosphat </t>
    </r>
  </si>
  <si>
    <t>Bsp. Mastschwein</t>
  </si>
  <si>
    <t xml:space="preserve">LM - Einstallen: 28 kg </t>
  </si>
  <si>
    <t xml:space="preserve">LM - Verkauf: 118 kg </t>
  </si>
  <si>
    <t xml:space="preserve">LM-Zuwachs: 90 kg </t>
  </si>
  <si>
    <t xml:space="preserve">Futtertage / Mastplatz: 105,9 Masttage x 2,73 Durchgänge (Quelle DLG, 2014) </t>
  </si>
  <si>
    <t xml:space="preserve">= 289 Tage Auslastung pro Jahr </t>
  </si>
  <si>
    <t>(prozentueller Anteil von 289 von 365 Tagen pro Jahr)</t>
  </si>
  <si>
    <r>
      <t xml:space="preserve">100 % (entsprechen Futtertage in einem Jahr) = </t>
    </r>
    <r>
      <rPr>
        <u/>
        <sz val="11"/>
        <color theme="1"/>
        <rFont val="Calibri"/>
        <family val="2"/>
        <scheme val="minor"/>
      </rPr>
      <t>13,4 kg N / Jahr</t>
    </r>
    <r>
      <rPr>
        <sz val="11"/>
        <color theme="1"/>
        <rFont val="Calibri"/>
        <family val="2"/>
        <scheme val="minor"/>
      </rPr>
      <t xml:space="preserve"> </t>
    </r>
  </si>
  <si>
    <t>13,4 kg N / Jahr x mittleren Jahresbestand = maximale Ausscheidung in einem Jahr entspricht</t>
  </si>
  <si>
    <t>10,6 kg N / Jahr x der Anzahl Tier-Plätze pro Jahr.</t>
  </si>
  <si>
    <t xml:space="preserve">79,2 % Auslastung entsprechen 10,6 kg N / Jahr </t>
  </si>
  <si>
    <t>Bsp. Hähnchenmast</t>
  </si>
  <si>
    <t>LM - Einstallen: 40 g</t>
  </si>
  <si>
    <t>LM - Verkauf: 2.300 g</t>
  </si>
  <si>
    <t>LM-Zuwachs: 2.260 g LM</t>
  </si>
  <si>
    <t>bei 62,8 g tägliche Zunahmen = 36 Tage Mastdauer</t>
  </si>
  <si>
    <t>Futtertage / Mastplatz: 36 Masttage x 7,6 Durchgänge= 273,6 Tage Auslastung pro Jahr</t>
  </si>
  <si>
    <t>(prozentueller Anteil von 274 von 365 Tagen pro Jahr)</t>
  </si>
  <si>
    <r>
      <t xml:space="preserve">100 % (entsprechen Futtertage in einem Jahr) = </t>
    </r>
    <r>
      <rPr>
        <u/>
        <sz val="11"/>
        <color theme="1"/>
        <rFont val="Calibri"/>
        <family val="2"/>
        <scheme val="minor"/>
      </rPr>
      <t xml:space="preserve">0,48 kg N / Jahr </t>
    </r>
  </si>
  <si>
    <t>0,48 g N / Jahr x mittleren Jahresbestand = maximale Ausscheidung in einem Jahr entspricht</t>
  </si>
  <si>
    <t>0,357 g N / Jahr x Anzahl Tier-Plätze pro Jahr.</t>
  </si>
  <si>
    <t>75 % Auslastung entsprechen 0,357 kg N / Jahr</t>
  </si>
  <si>
    <t>273,6 Tage entsprechen einer 75 %-igen Auslastung</t>
  </si>
  <si>
    <t xml:space="preserve">289 Tage entsprechen einer 79,2 %-igen Auslastung </t>
  </si>
  <si>
    <r>
      <t>Kalkulation der Nährstoffausscheidungen (N und P bzw. 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 
am Bsp. Schweinemast (850 g TZ, 90 kg Zuwachs).</t>
    </r>
  </si>
  <si>
    <t>Produktionsverfahren 2022</t>
  </si>
  <si>
    <t>Zuchtsauen (ab Belegen) mit 25 Ferkel bis 8 kg, stark N-/P-red.</t>
  </si>
  <si>
    <t>Jungebermast, 900 g TZ (Eber=100 %), stark N-/P-red.</t>
  </si>
  <si>
    <t/>
  </si>
  <si>
    <t>Futtermittel 2022</t>
  </si>
  <si>
    <t>GPS Winterraps</t>
  </si>
  <si>
    <t>Kartoffel (Speise, Stärke)</t>
  </si>
  <si>
    <t>Kartoffel (Veredelung)</t>
  </si>
  <si>
    <t>Frühkartoffel</t>
  </si>
  <si>
    <t>Winterraps</t>
  </si>
  <si>
    <t>Sommerraps</t>
  </si>
  <si>
    <t>GPS Weizen</t>
  </si>
  <si>
    <t>GPS Wintergerste</t>
  </si>
  <si>
    <t>GPS Sommergerste</t>
  </si>
  <si>
    <t>GPS Triticale</t>
  </si>
  <si>
    <t>GPS Roggen</t>
  </si>
  <si>
    <t>GPS Hafer</t>
  </si>
  <si>
    <t>keine Basisdaten, Vorjahreswert übernommen</t>
  </si>
  <si>
    <t>Zukauf Tiere (kg)</t>
  </si>
  <si>
    <t>Einsatz Futtermittel (kg)</t>
  </si>
  <si>
    <t>Einsatz-</t>
  </si>
  <si>
    <t>menge</t>
  </si>
  <si>
    <t>Diff Basisd - berechn</t>
  </si>
  <si>
    <r>
      <t>Verkauf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(Tiere/Eimasse)</t>
    </r>
    <r>
      <rPr>
        <b/>
        <sz val="12"/>
        <rFont val="Arial"/>
        <family val="2"/>
      </rPr>
      <t xml:space="preserve"> + Bestandsveränderung </t>
    </r>
    <r>
      <rPr>
        <sz val="10"/>
        <rFont val="Arial"/>
        <family val="2"/>
      </rPr>
      <t>(Tiere)</t>
    </r>
    <r>
      <rPr>
        <b/>
        <sz val="12"/>
        <rFont val="Arial"/>
        <family val="2"/>
      </rPr>
      <t xml:space="preserve"> (kg)</t>
    </r>
  </si>
  <si>
    <t>Basisdaten 2022</t>
  </si>
  <si>
    <t>keine Änderungen ggü. Dem Vorjahr</t>
  </si>
  <si>
    <t>Anpassung 22: keine "Sammelbegriffe" mehr: z.B. "Wraps" und "Sraps" separat anstelle von "Raps"</t>
  </si>
  <si>
    <t>Kulturen gemäß Basisdaten 2022 ergänzt bei gleichen Nährstoffgehalten (aus Sammelbegriff Raps --&gt; Wraps, Sraps)</t>
  </si>
  <si>
    <t>GPS Sonnenblumen gemäß Basisdaten 2022 nicht mehr zur Auswahl --&gt; muss künftig 2020 und 2021 bei eigenen Futtermittel angegeben werden</t>
  </si>
  <si>
    <t>Hinweis:</t>
  </si>
  <si>
    <t xml:space="preserve">Jungsauenaufzucht, 28-95 kg, N-/P-red. </t>
  </si>
  <si>
    <t>Aktualisierung Mai 2023: Jungsauenaufzucht nachträglich aufgenommen</t>
  </si>
  <si>
    <t>Geburtsdatum:</t>
  </si>
  <si>
    <t>Futtermittel 2023</t>
  </si>
  <si>
    <t>GPS Erbsen/Ackerb.</t>
  </si>
  <si>
    <t>Änderungen zum Vorjahr</t>
  </si>
  <si>
    <t>Fehler in BVT22</t>
  </si>
  <si>
    <t>Vorläufig? Vorjahreswert übernommen, steht im Stallbilanz DüV 2023 nicht zur Auswahl</t>
  </si>
  <si>
    <t>Produktionsverfahren 2023 - wie 2022</t>
  </si>
  <si>
    <t>1. Futtermittelauswahl aus Stallbilanz BVT 22 übernommen</t>
  </si>
  <si>
    <t>Vorgehen 23</t>
  </si>
  <si>
    <t>2. Werte aus Stallbilanz DüV übertragen</t>
  </si>
  <si>
    <t>3. Wenn Auswahl nicht in Stallbilanz DüV verfügbar, Vorjahreswert BVT 22 übernommen</t>
  </si>
  <si>
    <t>Produktionsverfahren 2021, 2022 bzw. 2023</t>
  </si>
  <si>
    <t>(Stand: 2023)</t>
  </si>
  <si>
    <t>rp_tm_kul</t>
  </si>
  <si>
    <t>geh_fm_n_hp_kul</t>
  </si>
  <si>
    <t>geh_fm_p2o5_hp_kul</t>
  </si>
  <si>
    <t>tm_kul</t>
  </si>
  <si>
    <t>bas_lang_tier</t>
  </si>
  <si>
    <t>auss_n_mjb</t>
  </si>
  <si>
    <t>auss_p2o5_mjb</t>
  </si>
  <si>
    <t>auss_k2o_mjb</t>
  </si>
  <si>
    <t>tierkorper_geh_n_lg</t>
  </si>
  <si>
    <t>tierkorper_geh_p2o5_lg</t>
  </si>
  <si>
    <t>tierkorper_geh_k2o_lg</t>
  </si>
  <si>
    <t>Notiz</t>
  </si>
  <si>
    <t>erzeugnis_tier</t>
  </si>
  <si>
    <t>bei 850 g tägliche Zunahmen = 105,9 Tage Mastdauer (90 kg / 0,850 kg täglicher Zuwachs)</t>
  </si>
  <si>
    <t>© Bayerische Landesanstalt für Landwirtschaft (ITE, IAB) Stand: 28.01.2024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</si>
</sst>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00%"/>
    <numFmt numFmtId="167" formatCode="#,##0.000000000"/>
    <numFmt numFmtId="168" formatCode="0.00000000%"/>
    <numFmt numFmtId="169" formatCode="0.00000"/>
    <numFmt numFmtId="170" formatCode="0.000"/>
  </numFmts>
  <fonts count="6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vertAlign val="subscript"/>
      <sz val="11"/>
      <name val="Arial"/>
      <family val="2"/>
    </font>
    <font>
      <u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color theme="1"/>
      <name val="Arial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vertAlign val="subscript"/>
      <sz val="12"/>
      <name val="Arial"/>
      <family val="2"/>
    </font>
    <font>
      <b/>
      <vertAlign val="subscript"/>
      <sz val="12"/>
      <color theme="1"/>
      <name val="Arial"/>
      <family val="2"/>
    </font>
    <font>
      <sz val="9"/>
      <color indexed="81"/>
      <name val="Segoe UI"/>
      <family val="2"/>
    </font>
    <font>
      <b/>
      <u/>
      <sz val="9"/>
      <name val="Arial"/>
      <family val="2"/>
    </font>
    <font>
      <u/>
      <sz val="1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lightDown"/>
    </fill>
    <fill>
      <patternFill patternType="lightDown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8E6B8"/>
        <bgColor indexed="64"/>
      </patternFill>
    </fill>
    <fill>
      <patternFill patternType="solid">
        <fgColor rgb="FF88E1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99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</cellStyleXfs>
  <cellXfs count="65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8" fillId="3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0" fontId="0" fillId="0" borderId="0" xfId="0" applyFont="1" applyFill="1"/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9" fontId="10" fillId="0" borderId="0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6" fillId="0" borderId="0" xfId="2" applyFill="1"/>
    <xf numFmtId="0" fontId="9" fillId="0" borderId="0" xfId="0" applyFont="1" applyFill="1"/>
    <xf numFmtId="0" fontId="0" fillId="0" borderId="0" xfId="0" applyFill="1" applyBorder="1"/>
    <xf numFmtId="0" fontId="12" fillId="0" borderId="10" xfId="0" applyFont="1" applyFill="1" applyBorder="1" applyProtection="1"/>
    <xf numFmtId="0" fontId="19" fillId="0" borderId="12" xfId="0" applyFont="1" applyFill="1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1" fillId="0" borderId="0" xfId="0" applyFont="1"/>
    <xf numFmtId="49" fontId="2" fillId="0" borderId="0" xfId="3" applyNumberFormat="1" applyFont="1" applyFill="1" applyBorder="1" applyAlignment="1">
      <alignment horizontal="left"/>
    </xf>
    <xf numFmtId="49" fontId="2" fillId="0" borderId="28" xfId="3" applyNumberFormat="1" applyFont="1" applyFill="1" applyBorder="1" applyAlignment="1">
      <alignment horizontal="left"/>
    </xf>
    <xf numFmtId="49" fontId="2" fillId="0" borderId="13" xfId="3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4" fillId="3" borderId="50" xfId="3" applyFont="1" applyFill="1" applyBorder="1"/>
    <xf numFmtId="0" fontId="0" fillId="3" borderId="0" xfId="0" applyFill="1" applyBorder="1"/>
    <xf numFmtId="164" fontId="0" fillId="0" borderId="0" xfId="0" applyNumberFormat="1" applyFill="1" applyBorder="1"/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164" fontId="2" fillId="0" borderId="16" xfId="3" applyNumberFormat="1" applyFont="1" applyFill="1" applyBorder="1" applyAlignment="1">
      <alignment horizontal="center"/>
    </xf>
    <xf numFmtId="0" fontId="18" fillId="0" borderId="0" xfId="0" applyFont="1" applyFill="1" applyBorder="1" applyProtection="1"/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9" fillId="0" borderId="0" xfId="0" applyFont="1" applyFill="1" applyProtection="1"/>
    <xf numFmtId="49" fontId="27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19" fillId="0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/>
    <xf numFmtId="49" fontId="19" fillId="0" borderId="0" xfId="0" applyNumberFormat="1" applyFont="1" applyFill="1" applyBorder="1" applyAlignment="1" applyProtection="1"/>
    <xf numFmtId="49" fontId="19" fillId="0" borderId="0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left"/>
    </xf>
    <xf numFmtId="0" fontId="26" fillId="0" borderId="0" xfId="0" applyFont="1" applyFill="1" applyProtection="1"/>
    <xf numFmtId="49" fontId="29" fillId="0" borderId="0" xfId="0" applyNumberFormat="1" applyFont="1" applyFill="1" applyBorder="1" applyProtection="1"/>
    <xf numFmtId="49" fontId="26" fillId="0" borderId="0" xfId="0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165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6" fillId="0" borderId="0" xfId="0" applyFont="1" applyProtection="1">
      <protection locked="0"/>
    </xf>
    <xf numFmtId="49" fontId="19" fillId="0" borderId="0" xfId="0" applyNumberFormat="1" applyFont="1" applyFill="1" applyBorder="1" applyAlignment="1" applyProtection="1">
      <protection locked="0"/>
    </xf>
    <xf numFmtId="0" fontId="19" fillId="0" borderId="15" xfId="0" applyFont="1" applyFill="1" applyBorder="1" applyProtection="1"/>
    <xf numFmtId="49" fontId="27" fillId="0" borderId="8" xfId="0" applyNumberFormat="1" applyFont="1" applyFill="1" applyBorder="1" applyProtection="1"/>
    <xf numFmtId="49" fontId="19" fillId="0" borderId="8" xfId="0" applyNumberFormat="1" applyFont="1" applyFill="1" applyBorder="1" applyProtection="1"/>
    <xf numFmtId="49" fontId="19" fillId="0" borderId="8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164" fontId="19" fillId="0" borderId="0" xfId="0" applyNumberFormat="1" applyFont="1" applyProtection="1">
      <protection locked="0"/>
    </xf>
    <xf numFmtId="2" fontId="19" fillId="0" borderId="0" xfId="0" applyNumberFormat="1" applyFont="1" applyProtection="1">
      <protection locked="0"/>
    </xf>
    <xf numFmtId="49" fontId="19" fillId="0" borderId="0" xfId="0" applyNumberFormat="1" applyFont="1" applyFill="1" applyBorder="1" applyAlignment="1" applyProtection="1">
      <alignment horizontal="center"/>
    </xf>
    <xf numFmtId="0" fontId="19" fillId="0" borderId="10" xfId="0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  <protection locked="0"/>
    </xf>
    <xf numFmtId="49" fontId="19" fillId="5" borderId="0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 applyProtection="1">
      <alignment horizontal="center"/>
    </xf>
    <xf numFmtId="1" fontId="30" fillId="0" borderId="0" xfId="0" applyNumberFormat="1" applyFont="1" applyFill="1" applyBorder="1" applyAlignment="1" applyProtection="1">
      <alignment horizontal="center"/>
      <protection locked="0"/>
    </xf>
    <xf numFmtId="1" fontId="30" fillId="5" borderId="0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1" fontId="19" fillId="5" borderId="0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49" fontId="27" fillId="0" borderId="13" xfId="0" applyNumberFormat="1" applyFont="1" applyFill="1" applyBorder="1" applyProtection="1"/>
    <xf numFmtId="49" fontId="19" fillId="0" borderId="13" xfId="0" applyNumberFormat="1" applyFont="1" applyFill="1" applyBorder="1" applyProtection="1"/>
    <xf numFmtId="49" fontId="19" fillId="0" borderId="13" xfId="0" applyNumberFormat="1" applyFont="1" applyFill="1" applyBorder="1" applyAlignment="1" applyProtection="1">
      <alignment horizontal="left"/>
    </xf>
    <xf numFmtId="1" fontId="31" fillId="0" borderId="0" xfId="0" applyNumberFormat="1" applyFont="1" applyFill="1" applyBorder="1" applyAlignment="1" applyProtection="1">
      <alignment horizontal="center"/>
      <protection locked="0"/>
    </xf>
    <xf numFmtId="1" fontId="31" fillId="5" borderId="0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 applyAlignment="1" applyProtection="1">
      <alignment horizontal="center"/>
      <protection locked="0"/>
    </xf>
    <xf numFmtId="164" fontId="23" fillId="0" borderId="0" xfId="0" applyNumberFormat="1" applyFont="1" applyProtection="1">
      <protection locked="0"/>
    </xf>
    <xf numFmtId="2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19" fillId="0" borderId="15" xfId="0" applyFont="1" applyBorder="1" applyProtection="1"/>
    <xf numFmtId="0" fontId="20" fillId="0" borderId="1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0" fillId="0" borderId="14" xfId="0" applyFont="1" applyBorder="1" applyAlignment="1" applyProtection="1"/>
    <xf numFmtId="49" fontId="27" fillId="0" borderId="15" xfId="0" applyNumberFormat="1" applyFont="1" applyFill="1" applyBorder="1" applyProtection="1"/>
    <xf numFmtId="1" fontId="19" fillId="4" borderId="45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 applyProtection="1"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49" fontId="27" fillId="0" borderId="10" xfId="0" applyNumberFormat="1" applyFont="1" applyFill="1" applyBorder="1" applyProtection="1"/>
    <xf numFmtId="1" fontId="19" fillId="4" borderId="48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164" fontId="23" fillId="0" borderId="0" xfId="0" applyNumberFormat="1" applyFont="1" applyFill="1" applyAlignment="1" applyProtection="1">
      <alignment horizontal="center"/>
      <protection locked="0"/>
    </xf>
    <xf numFmtId="164" fontId="23" fillId="0" borderId="0" xfId="0" applyNumberFormat="1" applyFont="1" applyFill="1" applyProtection="1">
      <protection locked="0"/>
    </xf>
    <xf numFmtId="2" fontId="23" fillId="0" borderId="0" xfId="0" applyNumberFormat="1" applyFont="1" applyFill="1" applyProtection="1">
      <protection locked="0"/>
    </xf>
    <xf numFmtId="0" fontId="19" fillId="6" borderId="45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19" fillId="0" borderId="0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32" fillId="3" borderId="15" xfId="0" applyFont="1" applyFill="1" applyBorder="1" applyAlignment="1" applyProtection="1">
      <alignment horizontal="center" vertical="center"/>
    </xf>
    <xf numFmtId="0" fontId="32" fillId="3" borderId="8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32" fillId="3" borderId="17" xfId="0" applyFont="1" applyFill="1" applyBorder="1" applyAlignment="1" applyProtection="1">
      <alignment horizontal="center" vertical="center"/>
    </xf>
    <xf numFmtId="0" fontId="32" fillId="3" borderId="32" xfId="0" applyFont="1" applyFill="1" applyBorder="1" applyAlignment="1" applyProtection="1">
      <alignment horizontal="center" vertical="center"/>
    </xf>
    <xf numFmtId="0" fontId="32" fillId="3" borderId="10" xfId="0" applyFont="1" applyFill="1" applyBorder="1" applyAlignment="1" applyProtection="1">
      <alignment horizontal="center" vertical="center"/>
    </xf>
    <xf numFmtId="0" fontId="32" fillId="3" borderId="17" xfId="0" applyFont="1" applyFill="1" applyBorder="1" applyAlignment="1" applyProtection="1">
      <alignment vertical="center"/>
    </xf>
    <xf numFmtId="0" fontId="32" fillId="3" borderId="32" xfId="0" applyFont="1" applyFill="1" applyBorder="1" applyAlignment="1" applyProtection="1">
      <alignment vertical="center"/>
    </xf>
    <xf numFmtId="0" fontId="33" fillId="3" borderId="30" xfId="0" applyFont="1" applyFill="1" applyBorder="1" applyAlignment="1" applyProtection="1">
      <alignment vertical="center"/>
    </xf>
    <xf numFmtId="0" fontId="32" fillId="3" borderId="15" xfId="0" applyFont="1" applyFill="1" applyBorder="1" applyAlignment="1" applyProtection="1">
      <alignment vertical="center"/>
    </xf>
    <xf numFmtId="0" fontId="32" fillId="3" borderId="8" xfId="0" applyFont="1" applyFill="1" applyBorder="1" applyAlignment="1" applyProtection="1">
      <alignment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Protection="1"/>
    <xf numFmtId="0" fontId="19" fillId="3" borderId="3" xfId="0" applyFont="1" applyFill="1" applyBorder="1" applyProtection="1"/>
    <xf numFmtId="164" fontId="19" fillId="0" borderId="0" xfId="0" applyNumberFormat="1" applyFont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14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19" fillId="7" borderId="0" xfId="0" applyFont="1" applyFill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protection locked="0"/>
    </xf>
    <xf numFmtId="164" fontId="2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Protection="1">
      <protection locked="0"/>
    </xf>
    <xf numFmtId="49" fontId="35" fillId="0" borderId="0" xfId="3" applyNumberFormat="1" applyFont="1"/>
    <xf numFmtId="0" fontId="35" fillId="0" borderId="15" xfId="3" applyFont="1" applyBorder="1"/>
    <xf numFmtId="0" fontId="35" fillId="0" borderId="8" xfId="3" applyFont="1" applyBorder="1"/>
    <xf numFmtId="0" fontId="35" fillId="0" borderId="9" xfId="3" applyFont="1" applyBorder="1"/>
    <xf numFmtId="0" fontId="24" fillId="0" borderId="15" xfId="3" applyFont="1" applyBorder="1"/>
    <xf numFmtId="0" fontId="0" fillId="0" borderId="11" xfId="0" applyBorder="1"/>
    <xf numFmtId="49" fontId="2" fillId="0" borderId="0" xfId="3" applyNumberFormat="1" applyFont="1" applyAlignment="1">
      <alignment horizontal="left"/>
    </xf>
    <xf numFmtId="49" fontId="2" fillId="0" borderId="13" xfId="3" applyNumberFormat="1" applyFont="1" applyBorder="1"/>
    <xf numFmtId="0" fontId="35" fillId="0" borderId="43" xfId="3" applyFont="1" applyBorder="1" applyAlignment="1">
      <alignment horizontal="center"/>
    </xf>
    <xf numFmtId="0" fontId="35" fillId="0" borderId="44" xfId="3" applyFont="1" applyBorder="1" applyAlignment="1">
      <alignment horizontal="center"/>
    </xf>
    <xf numFmtId="0" fontId="35" fillId="0" borderId="21" xfId="3" applyFont="1" applyBorder="1" applyAlignment="1">
      <alignment horizontal="center"/>
    </xf>
    <xf numFmtId="0" fontId="24" fillId="0" borderId="12" xfId="3" applyFont="1" applyBorder="1" applyAlignment="1">
      <alignment horizontal="centerContinuous"/>
    </xf>
    <xf numFmtId="0" fontId="24" fillId="0" borderId="44" xfId="3" applyFont="1" applyBorder="1" applyAlignment="1">
      <alignment horizontal="center"/>
    </xf>
    <xf numFmtId="0" fontId="24" fillId="0" borderId="14" xfId="3" applyFont="1" applyBorder="1" applyAlignment="1">
      <alignment horizontal="centerContinuous"/>
    </xf>
    <xf numFmtId="49" fontId="35" fillId="0" borderId="0" xfId="3" applyNumberFormat="1" applyFont="1" applyAlignment="1">
      <alignment horizontal="left"/>
    </xf>
    <xf numFmtId="0" fontId="2" fillId="0" borderId="16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2" fontId="4" fillId="0" borderId="16" xfId="3" applyNumberFormat="1" applyBorder="1" applyAlignment="1">
      <alignment horizontal="centerContinuous"/>
    </xf>
    <xf numFmtId="2" fontId="4" fillId="0" borderId="1" xfId="3" applyNumberFormat="1" applyBorder="1" applyAlignment="1">
      <alignment horizontal="center"/>
    </xf>
    <xf numFmtId="2" fontId="4" fillId="0" borderId="19" xfId="3" applyNumberFormat="1" applyBorder="1" applyAlignment="1">
      <alignment horizontal="centerContinuous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left" vertical="center"/>
    </xf>
    <xf numFmtId="49" fontId="35" fillId="0" borderId="28" xfId="3" applyNumberFormat="1" applyFont="1" applyBorder="1" applyAlignment="1">
      <alignment horizontal="left"/>
    </xf>
    <xf numFmtId="2" fontId="4" fillId="0" borderId="22" xfId="3" applyNumberFormat="1" applyBorder="1" applyAlignment="1">
      <alignment horizontal="centerContinuous"/>
    </xf>
    <xf numFmtId="2" fontId="4" fillId="0" borderId="51" xfId="3" applyNumberFormat="1" applyBorder="1" applyAlignment="1">
      <alignment horizontal="center"/>
    </xf>
    <xf numFmtId="2" fontId="4" fillId="0" borderId="56" xfId="3" applyNumberFormat="1" applyBorder="1" applyAlignment="1">
      <alignment horizontal="centerContinuous"/>
    </xf>
    <xf numFmtId="2" fontId="2" fillId="0" borderId="16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9" xfId="3" applyNumberFormat="1" applyFont="1" applyBorder="1" applyAlignment="1">
      <alignment horizontal="center"/>
    </xf>
    <xf numFmtId="2" fontId="35" fillId="0" borderId="15" xfId="3" applyNumberFormat="1" applyFont="1" applyBorder="1"/>
    <xf numFmtId="2" fontId="35" fillId="0" borderId="8" xfId="3" applyNumberFormat="1" applyFont="1" applyBorder="1"/>
    <xf numFmtId="2" fontId="35" fillId="0" borderId="9" xfId="3" applyNumberFormat="1" applyFont="1" applyBorder="1"/>
    <xf numFmtId="2" fontId="35" fillId="0" borderId="43" xfId="3" applyNumberFormat="1" applyFont="1" applyBorder="1" applyAlignment="1">
      <alignment horizontal="center"/>
    </xf>
    <xf numFmtId="2" fontId="35" fillId="0" borderId="44" xfId="3" applyNumberFormat="1" applyFont="1" applyBorder="1" applyAlignment="1">
      <alignment horizontal="center"/>
    </xf>
    <xf numFmtId="2" fontId="35" fillId="0" borderId="21" xfId="3" applyNumberFormat="1" applyFont="1" applyBorder="1" applyAlignment="1">
      <alignment horizontal="center"/>
    </xf>
    <xf numFmtId="0" fontId="2" fillId="7" borderId="0" xfId="3" applyFont="1" applyFill="1" applyAlignment="1">
      <alignment horizontal="left"/>
    </xf>
    <xf numFmtId="2" fontId="2" fillId="0" borderId="11" xfId="3" applyNumberFormat="1" applyFont="1" applyBorder="1" applyAlignment="1">
      <alignment horizontal="center"/>
    </xf>
    <xf numFmtId="2" fontId="2" fillId="7" borderId="1" xfId="3" applyNumberFormat="1" applyFont="1" applyFill="1" applyBorder="1" applyAlignment="1">
      <alignment horizontal="center"/>
    </xf>
    <xf numFmtId="49" fontId="2" fillId="7" borderId="0" xfId="3" applyNumberFormat="1" applyFont="1" applyFill="1" applyAlignment="1">
      <alignment horizontal="left"/>
    </xf>
    <xf numFmtId="2" fontId="2" fillId="7" borderId="16" xfId="3" applyNumberFormat="1" applyFont="1" applyFill="1" applyBorder="1" applyAlignment="1">
      <alignment horizontal="center"/>
    </xf>
    <xf numFmtId="2" fontId="2" fillId="7" borderId="19" xfId="3" applyNumberFormat="1" applyFont="1" applyFill="1" applyBorder="1" applyAlignment="1">
      <alignment horizontal="center"/>
    </xf>
    <xf numFmtId="0" fontId="2" fillId="7" borderId="0" xfId="3" applyFont="1" applyFill="1" applyAlignment="1">
      <alignment horizontal="left" vertical="center"/>
    </xf>
    <xf numFmtId="2" fontId="2" fillId="0" borderId="22" xfId="3" applyNumberFormat="1" applyFont="1" applyBorder="1" applyAlignment="1">
      <alignment horizontal="center"/>
    </xf>
    <xf numFmtId="2" fontId="2" fillId="0" borderId="51" xfId="3" applyNumberFormat="1" applyFont="1" applyBorder="1" applyAlignment="1">
      <alignment horizontal="center"/>
    </xf>
    <xf numFmtId="2" fontId="2" fillId="0" borderId="56" xfId="3" applyNumberFormat="1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8" fillId="0" borderId="56" xfId="3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5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3" fillId="0" borderId="1" xfId="3" applyFont="1" applyBorder="1"/>
    <xf numFmtId="0" fontId="4" fillId="0" borderId="4" xfId="3" applyBorder="1"/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/>
    <xf numFmtId="0" fontId="7" fillId="0" borderId="1" xfId="5" applyBorder="1"/>
    <xf numFmtId="2" fontId="0" fillId="0" borderId="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4" xfId="0" applyNumberFormat="1" applyBorder="1"/>
    <xf numFmtId="2" fontId="10" fillId="0" borderId="0" xfId="0" applyNumberFormat="1" applyFont="1"/>
    <xf numFmtId="2" fontId="0" fillId="0" borderId="0" xfId="0" applyNumberFormat="1"/>
    <xf numFmtId="2" fontId="4" fillId="0" borderId="4" xfId="3" applyNumberFormat="1" applyBorder="1" applyAlignment="1">
      <alignment horizontal="centerContinuous"/>
    </xf>
    <xf numFmtId="0" fontId="4" fillId="0" borderId="1" xfId="3" applyBorder="1"/>
    <xf numFmtId="0" fontId="8" fillId="0" borderId="1" xfId="5" applyFont="1" applyBorder="1"/>
    <xf numFmtId="0" fontId="8" fillId="0" borderId="1" xfId="0" applyFont="1" applyBorder="1"/>
    <xf numFmtId="0" fontId="0" fillId="0" borderId="1" xfId="0" applyBorder="1"/>
    <xf numFmtId="0" fontId="0" fillId="0" borderId="2" xfId="0" applyBorder="1"/>
    <xf numFmtId="2" fontId="0" fillId="0" borderId="5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164" fontId="4" fillId="0" borderId="50" xfId="3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 applyProtection="1">
      <alignment horizontal="left"/>
    </xf>
    <xf numFmtId="1" fontId="26" fillId="0" borderId="0" xfId="0" applyNumberFormat="1" applyFont="1" applyFill="1" applyBorder="1" applyAlignment="1" applyProtection="1">
      <alignment horizontal="center"/>
    </xf>
    <xf numFmtId="0" fontId="19" fillId="8" borderId="0" xfId="0" applyFont="1" applyFill="1" applyAlignment="1" applyProtection="1">
      <alignment horizontal="center"/>
    </xf>
    <xf numFmtId="0" fontId="19" fillId="8" borderId="0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9" fillId="8" borderId="0" xfId="0" applyFont="1" applyFill="1" applyProtection="1"/>
    <xf numFmtId="0" fontId="32" fillId="8" borderId="0" xfId="0" applyFont="1" applyFill="1" applyAlignment="1" applyProtection="1">
      <alignment horizontal="center" vertical="center"/>
    </xf>
    <xf numFmtId="0" fontId="19" fillId="8" borderId="0" xfId="0" applyFont="1" applyFill="1" applyBorder="1" applyAlignment="1" applyProtection="1"/>
    <xf numFmtId="0" fontId="33" fillId="8" borderId="0" xfId="0" applyFont="1" applyFill="1" applyBorder="1" applyAlignment="1" applyProtection="1">
      <alignment horizontal="center" vertical="center"/>
    </xf>
    <xf numFmtId="0" fontId="12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0" fontId="18" fillId="9" borderId="0" xfId="0" applyFont="1" applyFill="1" applyAlignment="1" applyProtection="1">
      <alignment vertical="center"/>
    </xf>
    <xf numFmtId="0" fontId="19" fillId="9" borderId="0" xfId="0" applyFont="1" applyFill="1" applyProtection="1"/>
    <xf numFmtId="0" fontId="19" fillId="9" borderId="0" xfId="0" applyFont="1" applyFill="1" applyAlignment="1" applyProtection="1">
      <alignment horizontal="center"/>
    </xf>
    <xf numFmtId="0" fontId="11" fillId="9" borderId="0" xfId="0" applyFont="1" applyFill="1" applyProtection="1"/>
    <xf numFmtId="49" fontId="19" fillId="9" borderId="0" xfId="0" applyNumberFormat="1" applyFont="1" applyFill="1" applyBorder="1" applyProtection="1"/>
    <xf numFmtId="49" fontId="19" fillId="9" borderId="0" xfId="0" applyNumberFormat="1" applyFont="1" applyFill="1" applyBorder="1" applyAlignment="1" applyProtection="1">
      <alignment horizontal="center"/>
    </xf>
    <xf numFmtId="0" fontId="32" fillId="9" borderId="0" xfId="0" applyFont="1" applyFill="1" applyAlignment="1" applyProtection="1">
      <alignment horizontal="center" vertical="center"/>
    </xf>
    <xf numFmtId="0" fontId="19" fillId="9" borderId="0" xfId="0" applyFont="1" applyFill="1" applyBorder="1" applyAlignment="1" applyProtection="1"/>
    <xf numFmtId="0" fontId="19" fillId="9" borderId="0" xfId="0" applyFont="1" applyFill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1" fontId="33" fillId="9" borderId="0" xfId="0" applyNumberFormat="1" applyFont="1" applyFill="1" applyBorder="1" applyAlignment="1" applyProtection="1">
      <alignment horizontal="center" vertical="center"/>
    </xf>
    <xf numFmtId="0" fontId="12" fillId="9" borderId="0" xfId="0" applyFont="1" applyFill="1" applyBorder="1" applyProtection="1"/>
    <xf numFmtId="49" fontId="2" fillId="7" borderId="13" xfId="3" applyNumberFormat="1" applyFont="1" applyFill="1" applyBorder="1"/>
    <xf numFmtId="49" fontId="4" fillId="10" borderId="0" xfId="3" applyNumberFormat="1" applyFill="1" applyAlignment="1">
      <alignment horizontal="left"/>
    </xf>
    <xf numFmtId="0" fontId="0" fillId="10" borderId="0" xfId="0" applyFill="1"/>
    <xf numFmtId="49" fontId="4" fillId="0" borderId="0" xfId="3" applyNumberFormat="1" applyFill="1" applyAlignment="1">
      <alignment horizontal="left"/>
    </xf>
    <xf numFmtId="0" fontId="0" fillId="10" borderId="0" xfId="0" applyFill="1" applyAlignment="1">
      <alignment horizontal="center"/>
    </xf>
    <xf numFmtId="2" fontId="4" fillId="10" borderId="16" xfId="3" applyNumberFormat="1" applyFill="1" applyBorder="1" applyAlignment="1">
      <alignment horizontal="centerContinuous"/>
    </xf>
    <xf numFmtId="2" fontId="4" fillId="10" borderId="1" xfId="3" applyNumberFormat="1" applyFill="1" applyBorder="1" applyAlignment="1">
      <alignment horizontal="center"/>
    </xf>
    <xf numFmtId="2" fontId="4" fillId="10" borderId="19" xfId="3" applyNumberFormat="1" applyFill="1" applyBorder="1" applyAlignment="1">
      <alignment horizontal="centerContinuous"/>
    </xf>
    <xf numFmtId="0" fontId="19" fillId="6" borderId="48" xfId="0" applyFont="1" applyFill="1" applyBorder="1" applyAlignment="1" applyProtection="1"/>
    <xf numFmtId="0" fontId="19" fillId="6" borderId="61" xfId="0" applyFont="1" applyFill="1" applyBorder="1" applyAlignment="1" applyProtection="1"/>
    <xf numFmtId="164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Fill="1"/>
    <xf numFmtId="2" fontId="4" fillId="0" borderId="1" xfId="3" applyNumberFormat="1" applyFont="1" applyBorder="1" applyAlignment="1">
      <alignment horizontal="center"/>
    </xf>
    <xf numFmtId="2" fontId="4" fillId="0" borderId="19" xfId="3" applyNumberFormat="1" applyFont="1" applyBorder="1" applyAlignment="1">
      <alignment horizontal="centerContinuous"/>
    </xf>
    <xf numFmtId="0" fontId="12" fillId="0" borderId="0" xfId="0" applyFont="1" applyFill="1"/>
    <xf numFmtId="0" fontId="23" fillId="0" borderId="0" xfId="0" applyFont="1" applyFill="1"/>
    <xf numFmtId="0" fontId="41" fillId="0" borderId="0" xfId="0" applyFont="1" applyFill="1"/>
    <xf numFmtId="0" fontId="19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/>
    </xf>
    <xf numFmtId="2" fontId="4" fillId="0" borderId="19" xfId="3" applyNumberFormat="1" applyFont="1" applyFill="1" applyBorder="1" applyAlignment="1">
      <alignment horizontal="centerContinuous"/>
    </xf>
    <xf numFmtId="2" fontId="4" fillId="0" borderId="51" xfId="3" applyNumberFormat="1" applyFont="1" applyFill="1" applyBorder="1" applyAlignment="1">
      <alignment horizontal="center"/>
    </xf>
    <xf numFmtId="2" fontId="4" fillId="0" borderId="56" xfId="3" applyNumberFormat="1" applyFont="1" applyFill="1" applyBorder="1" applyAlignment="1">
      <alignment horizontal="centerContinuous"/>
    </xf>
    <xf numFmtId="0" fontId="32" fillId="0" borderId="15" xfId="0" applyFont="1" applyFill="1" applyBorder="1"/>
    <xf numFmtId="49" fontId="1" fillId="0" borderId="10" xfId="3" applyNumberFormat="1" applyFont="1" applyBorder="1"/>
    <xf numFmtId="49" fontId="33" fillId="0" borderId="12" xfId="3" applyNumberFormat="1" applyFont="1" applyBorder="1"/>
    <xf numFmtId="2" fontId="1" fillId="0" borderId="43" xfId="3" applyNumberFormat="1" applyFont="1" applyBorder="1" applyAlignment="1">
      <alignment horizontal="center"/>
    </xf>
    <xf numFmtId="2" fontId="1" fillId="0" borderId="44" xfId="3" applyNumberFormat="1" applyFont="1" applyBorder="1" applyAlignment="1">
      <alignment horizontal="center"/>
    </xf>
    <xf numFmtId="2" fontId="1" fillId="0" borderId="21" xfId="3" applyNumberFormat="1" applyFont="1" applyBorder="1" applyAlignment="1">
      <alignment horizontal="center"/>
    </xf>
    <xf numFmtId="0" fontId="11" fillId="0" borderId="44" xfId="3" applyFont="1" applyBorder="1" applyAlignment="1">
      <alignment horizontal="center"/>
    </xf>
    <xf numFmtId="2" fontId="4" fillId="0" borderId="16" xfId="3" applyNumberFormat="1" applyFont="1" applyBorder="1" applyAlignment="1">
      <alignment horizontal="center"/>
    </xf>
    <xf numFmtId="2" fontId="4" fillId="0" borderId="19" xfId="3" applyNumberFormat="1" applyFont="1" applyBorder="1" applyAlignment="1">
      <alignment horizontal="center"/>
    </xf>
    <xf numFmtId="2" fontId="4" fillId="0" borderId="16" xfId="3" applyNumberFormat="1" applyFont="1" applyFill="1" applyBorder="1" applyAlignment="1">
      <alignment horizontal="center"/>
    </xf>
    <xf numFmtId="2" fontId="4" fillId="0" borderId="19" xfId="3" applyNumberFormat="1" applyFont="1" applyFill="1" applyBorder="1" applyAlignment="1">
      <alignment horizontal="center"/>
    </xf>
    <xf numFmtId="2" fontId="4" fillId="0" borderId="22" xfId="3" applyNumberFormat="1" applyFont="1" applyFill="1" applyBorder="1" applyAlignment="1">
      <alignment horizontal="center"/>
    </xf>
    <xf numFmtId="2" fontId="4" fillId="0" borderId="56" xfId="3" applyNumberFormat="1" applyFont="1" applyFill="1" applyBorder="1" applyAlignment="1">
      <alignment horizontal="center"/>
    </xf>
    <xf numFmtId="0" fontId="11" fillId="0" borderId="21" xfId="3" applyFont="1" applyBorder="1" applyAlignment="1">
      <alignment horizontal="centerContinuous"/>
    </xf>
    <xf numFmtId="0" fontId="20" fillId="0" borderId="1" xfId="0" applyFont="1" applyFill="1" applyBorder="1" applyAlignment="1">
      <alignment horizontal="center"/>
    </xf>
    <xf numFmtId="0" fontId="11" fillId="0" borderId="30" xfId="3" applyFont="1" applyBorder="1" applyAlignment="1">
      <alignment horizontal="centerContinuous"/>
    </xf>
    <xf numFmtId="2" fontId="4" fillId="0" borderId="29" xfId="3" applyNumberFormat="1" applyFont="1" applyBorder="1" applyAlignment="1">
      <alignment horizontal="centerContinuous"/>
    </xf>
    <xf numFmtId="2" fontId="4" fillId="0" borderId="29" xfId="3" applyNumberFormat="1" applyFont="1" applyFill="1" applyBorder="1" applyAlignment="1">
      <alignment horizontal="centerContinuous"/>
    </xf>
    <xf numFmtId="2" fontId="4" fillId="0" borderId="6" xfId="3" applyNumberFormat="1" applyFont="1" applyFill="1" applyBorder="1" applyAlignment="1">
      <alignment horizontal="centerContinuous"/>
    </xf>
    <xf numFmtId="0" fontId="20" fillId="0" borderId="16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9" fontId="3" fillId="0" borderId="10" xfId="3" applyNumberFormat="1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0" xfId="3" applyFont="1" applyFill="1" applyBorder="1" applyAlignment="1">
      <alignment horizontal="left"/>
    </xf>
    <xf numFmtId="49" fontId="4" fillId="0" borderId="10" xfId="3" applyNumberFormat="1" applyFont="1" applyFill="1" applyBorder="1" applyAlignment="1">
      <alignment horizontal="left"/>
    </xf>
    <xf numFmtId="0" fontId="4" fillId="0" borderId="10" xfId="3" applyFont="1" applyFill="1" applyBorder="1" applyAlignment="1">
      <alignment horizontal="left" vertical="center"/>
    </xf>
    <xf numFmtId="49" fontId="3" fillId="0" borderId="62" xfId="3" applyNumberFormat="1" applyFont="1" applyFill="1" applyBorder="1" applyAlignment="1">
      <alignment horizontal="left"/>
    </xf>
    <xf numFmtId="0" fontId="20" fillId="0" borderId="10" xfId="0" applyFont="1" applyFill="1" applyBorder="1"/>
    <xf numFmtId="0" fontId="20" fillId="0" borderId="12" xfId="0" applyFont="1" applyFill="1" applyBorder="1"/>
    <xf numFmtId="0" fontId="20" fillId="0" borderId="43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2" fontId="4" fillId="0" borderId="30" xfId="3" applyNumberFormat="1" applyFont="1" applyFill="1" applyBorder="1" applyAlignment="1">
      <alignment horizontal="centerContinuous"/>
    </xf>
    <xf numFmtId="2" fontId="4" fillId="0" borderId="44" xfId="3" applyNumberFormat="1" applyFont="1" applyFill="1" applyBorder="1" applyAlignment="1">
      <alignment horizontal="center"/>
    </xf>
    <xf numFmtId="2" fontId="4" fillId="0" borderId="21" xfId="3" applyNumberFormat="1" applyFont="1" applyFill="1" applyBorder="1" applyAlignment="1">
      <alignment horizontal="centerContinuous"/>
    </xf>
    <xf numFmtId="2" fontId="19" fillId="0" borderId="0" xfId="0" applyNumberFormat="1" applyFont="1" applyFill="1" applyBorder="1" applyAlignment="1" applyProtection="1">
      <protection locked="0"/>
    </xf>
    <xf numFmtId="49" fontId="41" fillId="0" borderId="0" xfId="0" applyNumberFormat="1" applyFont="1" applyFill="1" applyBorder="1" applyProtection="1"/>
    <xf numFmtId="49" fontId="41" fillId="0" borderId="0" xfId="0" applyNumberFormat="1" applyFont="1" applyFill="1" applyBorder="1" applyAlignment="1" applyProtection="1">
      <alignment horizontal="left"/>
    </xf>
    <xf numFmtId="0" fontId="41" fillId="0" borderId="0" xfId="0" applyFont="1" applyFill="1" applyProtection="1"/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0" fontId="4" fillId="0" borderId="43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49" fontId="47" fillId="0" borderId="0" xfId="0" applyNumberFormat="1" applyFont="1" applyFill="1" applyBorder="1" applyProtection="1"/>
    <xf numFmtId="49" fontId="23" fillId="0" borderId="0" xfId="0" applyNumberFormat="1" applyFont="1" applyFill="1" applyBorder="1" applyProtection="1"/>
    <xf numFmtId="49" fontId="23" fillId="0" borderId="0" xfId="0" applyNumberFormat="1" applyFont="1" applyFill="1" applyBorder="1" applyAlignment="1" applyProtection="1">
      <alignment horizontal="left"/>
    </xf>
    <xf numFmtId="0" fontId="33" fillId="3" borderId="12" xfId="0" applyFont="1" applyFill="1" applyBorder="1" applyAlignment="1" applyProtection="1">
      <alignment vertical="center"/>
    </xf>
    <xf numFmtId="164" fontId="19" fillId="4" borderId="39" xfId="0" applyNumberFormat="1" applyFont="1" applyFill="1" applyBorder="1" applyAlignment="1" applyProtection="1">
      <alignment horizontal="center"/>
      <protection locked="0"/>
    </xf>
    <xf numFmtId="1" fontId="19" fillId="4" borderId="34" xfId="0" applyNumberFormat="1" applyFont="1" applyFill="1" applyBorder="1" applyAlignment="1" applyProtection="1">
      <alignment horizontal="center"/>
      <protection locked="0"/>
    </xf>
    <xf numFmtId="1" fontId="19" fillId="4" borderId="7" xfId="0" applyNumberFormat="1" applyFont="1" applyFill="1" applyBorder="1" applyAlignment="1" applyProtection="1">
      <alignment horizontal="center"/>
      <protection locked="0"/>
    </xf>
    <xf numFmtId="1" fontId="19" fillId="4" borderId="26" xfId="0" applyNumberFormat="1" applyFont="1" applyFill="1" applyBorder="1" applyAlignment="1" applyProtection="1">
      <alignment horizontal="center"/>
      <protection locked="0"/>
    </xf>
    <xf numFmtId="164" fontId="19" fillId="4" borderId="27" xfId="0" applyNumberFormat="1" applyFont="1" applyFill="1" applyBorder="1" applyAlignment="1" applyProtection="1">
      <alignment horizontal="center"/>
      <protection locked="0"/>
    </xf>
    <xf numFmtId="164" fontId="19" fillId="4" borderId="35" xfId="0" applyNumberFormat="1" applyFont="1" applyFill="1" applyBorder="1" applyAlignment="1" applyProtection="1">
      <alignment horizontal="center"/>
      <protection locked="0"/>
    </xf>
    <xf numFmtId="1" fontId="19" fillId="4" borderId="61" xfId="0" applyNumberFormat="1" applyFont="1" applyFill="1" applyBorder="1" applyAlignment="1" applyProtection="1">
      <alignment horizontal="center"/>
      <protection locked="0"/>
    </xf>
    <xf numFmtId="0" fontId="19" fillId="11" borderId="24" xfId="0" applyFont="1" applyFill="1" applyBorder="1" applyProtection="1"/>
    <xf numFmtId="49" fontId="27" fillId="11" borderId="63" xfId="0" applyNumberFormat="1" applyFont="1" applyFill="1" applyBorder="1" applyProtection="1"/>
    <xf numFmtId="49" fontId="19" fillId="11" borderId="63" xfId="0" applyNumberFormat="1" applyFont="1" applyFill="1" applyBorder="1" applyProtection="1"/>
    <xf numFmtId="49" fontId="19" fillId="11" borderId="63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164" fontId="19" fillId="3" borderId="46" xfId="0" applyNumberFormat="1" applyFont="1" applyFill="1" applyBorder="1" applyAlignment="1" applyProtection="1">
      <alignment horizontal="center"/>
      <protection hidden="1"/>
    </xf>
    <xf numFmtId="164" fontId="19" fillId="0" borderId="35" xfId="0" applyNumberFormat="1" applyFont="1" applyFill="1" applyBorder="1" applyAlignment="1" applyProtection="1">
      <alignment horizontal="center"/>
      <protection hidden="1"/>
    </xf>
    <xf numFmtId="164" fontId="19" fillId="3" borderId="49" xfId="0" applyNumberFormat="1" applyFont="1" applyFill="1" applyBorder="1" applyAlignment="1" applyProtection="1">
      <alignment horizontal="center"/>
      <protection hidden="1"/>
    </xf>
    <xf numFmtId="164" fontId="19" fillId="0" borderId="39" xfId="0" applyNumberFormat="1" applyFont="1" applyFill="1" applyBorder="1" applyAlignment="1" applyProtection="1">
      <alignment horizontal="center"/>
      <protection hidden="1"/>
    </xf>
    <xf numFmtId="164" fontId="19" fillId="3" borderId="59" xfId="0" applyNumberFormat="1" applyFont="1" applyFill="1" applyBorder="1" applyAlignment="1" applyProtection="1">
      <alignment horizontal="center"/>
      <protection hidden="1"/>
    </xf>
    <xf numFmtId="164" fontId="23" fillId="3" borderId="46" xfId="0" applyNumberFormat="1" applyFont="1" applyFill="1" applyBorder="1" applyAlignment="1" applyProtection="1">
      <alignment horizontal="center"/>
      <protection hidden="1"/>
    </xf>
    <xf numFmtId="164" fontId="23" fillId="3" borderId="49" xfId="0" applyNumberFormat="1" applyFont="1" applyFill="1" applyBorder="1" applyAlignment="1" applyProtection="1">
      <alignment horizontal="center"/>
      <protection hidden="1"/>
    </xf>
    <xf numFmtId="164" fontId="23" fillId="3" borderId="59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49" xfId="0" applyBorder="1"/>
    <xf numFmtId="0" fontId="0" fillId="0" borderId="49" xfId="0" applyBorder="1" applyAlignment="1">
      <alignment horizontal="center" vertical="center"/>
    </xf>
    <xf numFmtId="0" fontId="50" fillId="0" borderId="49" xfId="0" applyFont="1" applyBorder="1" applyAlignment="1">
      <alignment vertical="center"/>
    </xf>
    <xf numFmtId="0" fontId="50" fillId="0" borderId="2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2" fillId="0" borderId="52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 wrapText="1"/>
    </xf>
    <xf numFmtId="3" fontId="52" fillId="0" borderId="28" xfId="0" applyNumberFormat="1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3" fontId="52" fillId="0" borderId="3" xfId="0" applyNumberFormat="1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/>
    </xf>
    <xf numFmtId="2" fontId="0" fillId="0" borderId="0" xfId="0" applyNumberFormat="1" applyFill="1" applyBorder="1"/>
    <xf numFmtId="2" fontId="0" fillId="7" borderId="0" xfId="0" applyNumberFormat="1" applyFill="1" applyBorder="1"/>
    <xf numFmtId="170" fontId="0" fillId="0" borderId="16" xfId="0" applyNumberFormat="1" applyBorder="1" applyAlignment="1">
      <alignment horizontal="center"/>
    </xf>
    <xf numFmtId="0" fontId="4" fillId="0" borderId="64" xfId="3" applyBorder="1" applyProtection="1">
      <protection locked="0"/>
    </xf>
    <xf numFmtId="0" fontId="4" fillId="0" borderId="50" xfId="3" applyBorder="1" applyProtection="1">
      <protection locked="0"/>
    </xf>
    <xf numFmtId="164" fontId="0" fillId="10" borderId="0" xfId="0" applyNumberFormat="1" applyFill="1" applyBorder="1"/>
    <xf numFmtId="0" fontId="0" fillId="10" borderId="0" xfId="0" applyFill="1" applyBorder="1"/>
    <xf numFmtId="2" fontId="0" fillId="10" borderId="0" xfId="0" applyNumberFormat="1" applyFill="1" applyBorder="1"/>
    <xf numFmtId="0" fontId="0" fillId="0" borderId="0" xfId="0" applyFill="1" applyBorder="1" applyAlignment="1">
      <alignment horizontal="center"/>
    </xf>
    <xf numFmtId="2" fontId="4" fillId="3" borderId="50" xfId="3" applyNumberFormat="1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23" fillId="0" borderId="16" xfId="0" applyNumberFormat="1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center"/>
    </xf>
    <xf numFmtId="164" fontId="19" fillId="0" borderId="27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2" fontId="4" fillId="0" borderId="16" xfId="3" applyNumberFormat="1" applyFill="1" applyBorder="1" applyAlignment="1">
      <alignment horizontal="centerContinuous"/>
    </xf>
    <xf numFmtId="2" fontId="4" fillId="0" borderId="1" xfId="3" applyNumberFormat="1" applyFill="1" applyBorder="1" applyAlignment="1">
      <alignment horizontal="center"/>
    </xf>
    <xf numFmtId="2" fontId="4" fillId="0" borderId="19" xfId="3" applyNumberFormat="1" applyFill="1" applyBorder="1" applyAlignment="1">
      <alignment horizontal="centerContinuous"/>
    </xf>
    <xf numFmtId="2" fontId="4" fillId="0" borderId="16" xfId="3" applyNumberFormat="1" applyBorder="1" applyAlignment="1">
      <alignment horizontal="center"/>
    </xf>
    <xf numFmtId="2" fontId="4" fillId="0" borderId="1" xfId="3" applyNumberFormat="1" applyBorder="1" applyAlignment="1">
      <alignment horizontal="centerContinuous"/>
    </xf>
    <xf numFmtId="2" fontId="0" fillId="0" borderId="0" xfId="0" applyNumberFormat="1" applyFill="1"/>
    <xf numFmtId="0" fontId="8" fillId="0" borderId="49" xfId="0" applyFont="1" applyBorder="1"/>
    <xf numFmtId="0" fontId="8" fillId="0" borderId="41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38" fillId="0" borderId="58" xfId="3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right"/>
    </xf>
    <xf numFmtId="0" fontId="0" fillId="12" borderId="0" xfId="0" applyFill="1" applyBorder="1"/>
    <xf numFmtId="0" fontId="4" fillId="12" borderId="64" xfId="3" applyFill="1" applyBorder="1" applyProtection="1">
      <protection locked="0"/>
    </xf>
    <xf numFmtId="0" fontId="4" fillId="12" borderId="50" xfId="3" applyFill="1" applyBorder="1" applyProtection="1">
      <protection locked="0"/>
    </xf>
    <xf numFmtId="0" fontId="9" fillId="0" borderId="0" xfId="0" applyFont="1" applyFill="1" applyBorder="1"/>
    <xf numFmtId="0" fontId="58" fillId="0" borderId="0" xfId="0" applyFont="1" applyFill="1" applyBorder="1"/>
    <xf numFmtId="0" fontId="60" fillId="0" borderId="0" xfId="3" applyFont="1" applyFill="1" applyBorder="1" applyAlignment="1">
      <alignment horizontal="left"/>
    </xf>
    <xf numFmtId="2" fontId="61" fillId="0" borderId="16" xfId="3" applyNumberFormat="1" applyFont="1" applyBorder="1" applyAlignment="1">
      <alignment horizontal="center"/>
    </xf>
    <xf numFmtId="2" fontId="61" fillId="0" borderId="1" xfId="3" applyNumberFormat="1" applyFont="1" applyBorder="1" applyAlignment="1">
      <alignment horizontal="center"/>
    </xf>
    <xf numFmtId="2" fontId="61" fillId="0" borderId="16" xfId="3" applyNumberFormat="1" applyFont="1" applyBorder="1" applyAlignment="1">
      <alignment horizontal="centerContinuous"/>
    </xf>
    <xf numFmtId="2" fontId="61" fillId="0" borderId="1" xfId="3" applyNumberFormat="1" applyFont="1" applyBorder="1" applyAlignment="1">
      <alignment horizontal="centerContinuous"/>
    </xf>
    <xf numFmtId="0" fontId="60" fillId="0" borderId="0" xfId="3" applyFont="1" applyAlignment="1">
      <alignment horizontal="left"/>
    </xf>
    <xf numFmtId="2" fontId="60" fillId="0" borderId="16" xfId="3" applyNumberFormat="1" applyFont="1" applyBorder="1" applyAlignment="1">
      <alignment horizontal="center"/>
    </xf>
    <xf numFmtId="2" fontId="60" fillId="0" borderId="1" xfId="3" applyNumberFormat="1" applyFont="1" applyBorder="1" applyAlignment="1">
      <alignment horizontal="center"/>
    </xf>
    <xf numFmtId="2" fontId="60" fillId="0" borderId="11" xfId="3" applyNumberFormat="1" applyFont="1" applyBorder="1" applyAlignment="1">
      <alignment horizontal="center"/>
    </xf>
    <xf numFmtId="2" fontId="61" fillId="0" borderId="19" xfId="3" applyNumberFormat="1" applyFont="1" applyBorder="1" applyAlignment="1">
      <alignment horizontal="centerContinuous"/>
    </xf>
    <xf numFmtId="0" fontId="62" fillId="0" borderId="0" xfId="0" applyFont="1" applyFill="1"/>
    <xf numFmtId="0" fontId="19" fillId="0" borderId="0" xfId="0" applyFont="1" applyBorder="1" applyAlignment="1" applyProtection="1">
      <alignment horizontal="center"/>
    </xf>
    <xf numFmtId="1" fontId="19" fillId="4" borderId="4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ill="1" applyBorder="1"/>
    <xf numFmtId="0" fontId="0" fillId="7" borderId="0" xfId="0" applyFill="1" applyBorder="1"/>
    <xf numFmtId="0" fontId="4" fillId="0" borderId="50" xfId="3" applyFont="1" applyFill="1" applyBorder="1" applyAlignment="1">
      <alignment horizontal="center"/>
    </xf>
    <xf numFmtId="170" fontId="0" fillId="13" borderId="0" xfId="0" applyNumberFormat="1" applyFill="1" applyBorder="1"/>
    <xf numFmtId="0" fontId="0" fillId="13" borderId="0" xfId="0" applyFill="1" applyBorder="1"/>
    <xf numFmtId="2" fontId="4" fillId="0" borderId="16" xfId="3" applyNumberFormat="1" applyFont="1" applyBorder="1" applyAlignment="1">
      <alignment horizontal="centerContinuous"/>
    </xf>
    <xf numFmtId="2" fontId="4" fillId="0" borderId="1" xfId="3" applyNumberFormat="1" applyFont="1" applyBorder="1" applyAlignment="1">
      <alignment horizontal="centerContinuous"/>
    </xf>
    <xf numFmtId="2" fontId="2" fillId="0" borderId="0" xfId="3" applyNumberFormat="1" applyFont="1" applyBorder="1" applyAlignment="1">
      <alignment horizontal="center"/>
    </xf>
    <xf numFmtId="2" fontId="4" fillId="0" borderId="0" xfId="3" applyNumberFormat="1" applyBorder="1" applyAlignment="1">
      <alignment horizontal="centerContinuous"/>
    </xf>
    <xf numFmtId="2" fontId="4" fillId="0" borderId="0" xfId="3" applyNumberFormat="1" applyBorder="1" applyAlignment="1">
      <alignment horizontal="center"/>
    </xf>
    <xf numFmtId="0" fontId="0" fillId="0" borderId="0" xfId="0" applyFont="1" applyFill="1" applyBorder="1"/>
    <xf numFmtId="0" fontId="19" fillId="4" borderId="36" xfId="0" applyFont="1" applyFill="1" applyBorder="1" applyAlignment="1" applyProtection="1">
      <alignment horizontal="center"/>
      <protection locked="0"/>
    </xf>
    <xf numFmtId="0" fontId="19" fillId="4" borderId="40" xfId="0" applyFont="1" applyFill="1" applyBorder="1" applyAlignment="1" applyProtection="1">
      <alignment horizontal="center"/>
      <protection locked="0"/>
    </xf>
    <xf numFmtId="0" fontId="19" fillId="4" borderId="42" xfId="0" applyFont="1" applyFill="1" applyBorder="1" applyAlignment="1" applyProtection="1">
      <alignment horizontal="center"/>
      <protection locked="0"/>
    </xf>
    <xf numFmtId="0" fontId="19" fillId="3" borderId="47" xfId="0" applyFont="1" applyFill="1" applyBorder="1" applyAlignment="1" applyProtection="1">
      <alignment horizontal="center"/>
      <protection hidden="1"/>
    </xf>
    <xf numFmtId="0" fontId="19" fillId="3" borderId="58" xfId="0" applyFont="1" applyFill="1" applyBorder="1" applyAlignment="1" applyProtection="1">
      <alignment horizontal="center"/>
      <protection hidden="1"/>
    </xf>
    <xf numFmtId="0" fontId="19" fillId="3" borderId="60" xfId="0" applyFont="1" applyFill="1" applyBorder="1" applyAlignment="1" applyProtection="1">
      <alignment horizontal="center"/>
      <protection hidden="1"/>
    </xf>
    <xf numFmtId="0" fontId="10" fillId="0" borderId="0" xfId="0" applyFont="1"/>
    <xf numFmtId="0" fontId="4" fillId="0" borderId="0" xfId="0" applyFont="1"/>
    <xf numFmtId="0" fontId="63" fillId="0" borderId="0" xfId="3" applyFont="1" applyAlignment="1">
      <alignment horizontal="left"/>
    </xf>
    <xf numFmtId="0" fontId="0" fillId="0" borderId="0" xfId="0" applyBorder="1"/>
    <xf numFmtId="1" fontId="2" fillId="0" borderId="16" xfId="3" applyNumberFormat="1" applyFont="1" applyFill="1" applyBorder="1" applyAlignment="1">
      <alignment horizontal="center"/>
    </xf>
    <xf numFmtId="1" fontId="19" fillId="11" borderId="24" xfId="0" applyNumberFormat="1" applyFont="1" applyFill="1" applyBorder="1" applyAlignment="1" applyProtection="1">
      <alignment horizontal="center"/>
    </xf>
    <xf numFmtId="0" fontId="19" fillId="11" borderId="53" xfId="0" applyNumberFormat="1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33" fillId="3" borderId="5" xfId="0" applyFont="1" applyFill="1" applyBorder="1" applyAlignment="1" applyProtection="1">
      <alignment horizontal="center" vertical="center"/>
    </xf>
    <xf numFmtId="0" fontId="33" fillId="3" borderId="3" xfId="0" applyFont="1" applyFill="1" applyBorder="1" applyAlignment="1" applyProtection="1">
      <alignment horizontal="center" vertical="center"/>
    </xf>
    <xf numFmtId="0" fontId="33" fillId="3" borderId="32" xfId="0" applyFont="1" applyFill="1" applyBorder="1" applyAlignment="1" applyProtection="1">
      <alignment horizontal="center" vertical="center"/>
    </xf>
    <xf numFmtId="0" fontId="33" fillId="3" borderId="23" xfId="0" applyFont="1" applyFill="1" applyBorder="1" applyAlignment="1" applyProtection="1">
      <alignment horizontal="center" vertical="center"/>
    </xf>
    <xf numFmtId="0" fontId="33" fillId="3" borderId="31" xfId="0" applyFont="1" applyFill="1" applyBorder="1" applyAlignment="1" applyProtection="1">
      <alignment horizontal="center" vertical="center"/>
    </xf>
    <xf numFmtId="0" fontId="33" fillId="3" borderId="4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24" fillId="3" borderId="29" xfId="0" applyFont="1" applyFill="1" applyBorder="1" applyAlignment="1" applyProtection="1">
      <alignment horizontal="center" vertical="center"/>
    </xf>
    <xf numFmtId="0" fontId="33" fillId="3" borderId="24" xfId="0" applyFont="1" applyFill="1" applyBorder="1" applyAlignment="1" applyProtection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</xf>
    <xf numFmtId="164" fontId="33" fillId="3" borderId="55" xfId="0" applyNumberFormat="1" applyFont="1" applyFill="1" applyBorder="1" applyAlignment="1" applyProtection="1">
      <alignment horizontal="center" vertical="center"/>
    </xf>
    <xf numFmtId="164" fontId="33" fillId="3" borderId="54" xfId="0" applyNumberFormat="1" applyFont="1" applyFill="1" applyBorder="1" applyAlignment="1" applyProtection="1">
      <alignment horizontal="center" vertical="center"/>
    </xf>
    <xf numFmtId="1" fontId="33" fillId="3" borderId="25" xfId="0" applyNumberFormat="1" applyFont="1" applyFill="1" applyBorder="1" applyAlignment="1" applyProtection="1">
      <alignment horizontal="center" vertical="center"/>
      <protection hidden="1"/>
    </xf>
    <xf numFmtId="1" fontId="33" fillId="3" borderId="27" xfId="0" applyNumberFormat="1" applyFont="1" applyFill="1" applyBorder="1" applyAlignment="1" applyProtection="1">
      <alignment horizontal="center" vertical="center"/>
      <protection hidden="1"/>
    </xf>
    <xf numFmtId="1" fontId="33" fillId="3" borderId="42" xfId="0" applyNumberFormat="1" applyFont="1" applyFill="1" applyBorder="1" applyAlignment="1" applyProtection="1">
      <alignment horizontal="center" vertical="center"/>
      <protection hidden="1"/>
    </xf>
    <xf numFmtId="1" fontId="19" fillId="4" borderId="38" xfId="0" applyNumberFormat="1" applyFont="1" applyFill="1" applyBorder="1" applyAlignment="1" applyProtection="1">
      <alignment horizontal="center"/>
      <protection locked="0"/>
    </xf>
    <xf numFmtId="1" fontId="19" fillId="4" borderId="40" xfId="0" applyNumberFormat="1" applyFont="1" applyFill="1" applyBorder="1" applyAlignment="1" applyProtection="1">
      <alignment horizontal="center"/>
      <protection locked="0"/>
    </xf>
    <xf numFmtId="1" fontId="19" fillId="4" borderId="7" xfId="0" applyNumberFormat="1" applyFont="1" applyFill="1" applyBorder="1" applyAlignment="1" applyProtection="1">
      <alignment horizontal="center"/>
      <protection locked="0"/>
    </xf>
    <xf numFmtId="49" fontId="19" fillId="0" borderId="12" xfId="0" applyNumberFormat="1" applyFont="1" applyFill="1" applyBorder="1" applyAlignment="1" applyProtection="1">
      <alignment horizontal="center"/>
    </xf>
    <xf numFmtId="49" fontId="19" fillId="0" borderId="30" xfId="0" applyNumberFormat="1" applyFont="1" applyFill="1" applyBorder="1" applyAlignment="1" applyProtection="1">
      <alignment horizontal="center"/>
    </xf>
    <xf numFmtId="2" fontId="19" fillId="4" borderId="49" xfId="0" applyNumberFormat="1" applyFont="1" applyFill="1" applyBorder="1" applyAlignment="1" applyProtection="1">
      <alignment horizontal="center"/>
      <protection locked="0"/>
    </xf>
    <xf numFmtId="0" fontId="19" fillId="4" borderId="38" xfId="0" applyFont="1" applyFill="1" applyBorder="1" applyAlignment="1" applyProtection="1">
      <protection locked="0"/>
    </xf>
    <xf numFmtId="0" fontId="19" fillId="4" borderId="7" xfId="0" applyFont="1" applyFill="1" applyBorder="1" applyAlignment="1" applyProtection="1">
      <protection locked="0"/>
    </xf>
    <xf numFmtId="0" fontId="19" fillId="4" borderId="39" xfId="0" applyFont="1" applyFill="1" applyBorder="1" applyAlignment="1" applyProtection="1">
      <protection locked="0"/>
    </xf>
    <xf numFmtId="164" fontId="19" fillId="4" borderId="38" xfId="0" applyNumberFormat="1" applyFont="1" applyFill="1" applyBorder="1" applyAlignment="1" applyProtection="1">
      <alignment horizontal="center"/>
      <protection locked="0"/>
    </xf>
    <xf numFmtId="164" fontId="19" fillId="4" borderId="39" xfId="0" applyNumberFormat="1" applyFont="1" applyFill="1" applyBorder="1" applyAlignment="1" applyProtection="1">
      <alignment horizontal="center"/>
      <protection locked="0"/>
    </xf>
    <xf numFmtId="2" fontId="19" fillId="4" borderId="48" xfId="0" applyNumberFormat="1" applyFont="1" applyFill="1" applyBorder="1" applyAlignment="1" applyProtection="1">
      <alignment horizontal="center"/>
      <protection locked="0"/>
    </xf>
    <xf numFmtId="2" fontId="19" fillId="3" borderId="49" xfId="0" applyNumberFormat="1" applyFont="1" applyFill="1" applyBorder="1" applyAlignment="1" applyProtection="1">
      <alignment horizontal="center"/>
      <protection hidden="1"/>
    </xf>
    <xf numFmtId="2" fontId="19" fillId="3" borderId="58" xfId="0" applyNumberFormat="1" applyFont="1" applyFill="1" applyBorder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</xf>
    <xf numFmtId="0" fontId="25" fillId="0" borderId="11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9" fontId="12" fillId="0" borderId="15" xfId="0" applyNumberFormat="1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49" fontId="12" fillId="0" borderId="10" xfId="0" applyNumberFormat="1" applyFont="1" applyFill="1" applyBorder="1" applyAlignment="1" applyProtection="1">
      <alignment horizontal="center"/>
    </xf>
    <xf numFmtId="49" fontId="12" fillId="0" borderId="11" xfId="0" applyNumberFormat="1" applyFont="1" applyFill="1" applyBorder="1" applyAlignment="1" applyProtection="1">
      <alignment horizontal="center"/>
    </xf>
    <xf numFmtId="49" fontId="19" fillId="0" borderId="20" xfId="0" applyNumberFormat="1" applyFont="1" applyFill="1" applyBorder="1" applyAlignment="1" applyProtection="1">
      <alignment horizontal="center"/>
    </xf>
    <xf numFmtId="49" fontId="19" fillId="0" borderId="13" xfId="0" applyNumberFormat="1" applyFont="1" applyFill="1" applyBorder="1" applyAlignment="1" applyProtection="1">
      <alignment horizontal="center"/>
    </xf>
    <xf numFmtId="1" fontId="19" fillId="4" borderId="33" xfId="0" applyNumberFormat="1" applyFont="1" applyFill="1" applyBorder="1" applyAlignment="1" applyProtection="1">
      <alignment horizontal="center"/>
      <protection locked="0"/>
    </xf>
    <xf numFmtId="1" fontId="19" fillId="4" borderId="36" xfId="0" applyNumberFormat="1" applyFont="1" applyFill="1" applyBorder="1" applyAlignment="1" applyProtection="1">
      <alignment horizontal="center"/>
      <protection locked="0"/>
    </xf>
    <xf numFmtId="2" fontId="19" fillId="4" borderId="25" xfId="0" applyNumberFormat="1" applyFont="1" applyFill="1" applyBorder="1" applyAlignment="1" applyProtection="1">
      <alignment horizontal="center"/>
      <protection locked="0"/>
    </xf>
    <xf numFmtId="2" fontId="19" fillId="4" borderId="27" xfId="0" applyNumberFormat="1" applyFont="1" applyFill="1" applyBorder="1" applyAlignment="1" applyProtection="1">
      <alignment horizontal="center"/>
      <protection locked="0"/>
    </xf>
    <xf numFmtId="2" fontId="19" fillId="0" borderId="38" xfId="0" applyNumberFormat="1" applyFont="1" applyFill="1" applyBorder="1" applyAlignment="1" applyProtection="1">
      <alignment horizontal="center"/>
      <protection hidden="1"/>
    </xf>
    <xf numFmtId="2" fontId="19" fillId="0" borderId="40" xfId="0" applyNumberFormat="1" applyFont="1" applyFill="1" applyBorder="1" applyAlignment="1" applyProtection="1">
      <alignment horizontal="center"/>
      <protection hidden="1"/>
    </xf>
    <xf numFmtId="2" fontId="19" fillId="4" borderId="46" xfId="0" applyNumberFormat="1" applyFont="1" applyFill="1" applyBorder="1" applyAlignment="1" applyProtection="1">
      <alignment horizontal="center"/>
      <protection locked="0"/>
    </xf>
    <xf numFmtId="2" fontId="19" fillId="3" borderId="59" xfId="0" applyNumberFormat="1" applyFont="1" applyFill="1" applyBorder="1" applyAlignment="1" applyProtection="1">
      <alignment horizontal="center"/>
      <protection hidden="1"/>
    </xf>
    <xf numFmtId="2" fontId="19" fillId="3" borderId="60" xfId="0" applyNumberFormat="1" applyFont="1" applyFill="1" applyBorder="1" applyAlignment="1" applyProtection="1">
      <alignment horizontal="center"/>
      <protection hidden="1"/>
    </xf>
    <xf numFmtId="2" fontId="19" fillId="0" borderId="41" xfId="0" applyNumberFormat="1" applyFont="1" applyFill="1" applyBorder="1" applyAlignment="1" applyProtection="1">
      <alignment horizontal="center"/>
      <protection hidden="1"/>
    </xf>
    <xf numFmtId="2" fontId="19" fillId="0" borderId="39" xfId="0" applyNumberFormat="1" applyFont="1" applyFill="1" applyBorder="1" applyAlignment="1" applyProtection="1">
      <alignment horizontal="center"/>
      <protection hidden="1"/>
    </xf>
    <xf numFmtId="2" fontId="19" fillId="0" borderId="31" xfId="0" applyNumberFormat="1" applyFont="1" applyFill="1" applyBorder="1" applyAlignment="1" applyProtection="1">
      <alignment horizontal="center"/>
      <protection hidden="1"/>
    </xf>
    <xf numFmtId="2" fontId="19" fillId="0" borderId="42" xfId="0" applyNumberFormat="1" applyFont="1" applyFill="1" applyBorder="1" applyAlignment="1" applyProtection="1">
      <alignment horizontal="center"/>
      <protection hidden="1"/>
    </xf>
    <xf numFmtId="2" fontId="19" fillId="4" borderId="45" xfId="0" applyNumberFormat="1" applyFont="1" applyFill="1" applyBorder="1" applyAlignment="1" applyProtection="1">
      <alignment horizontal="center"/>
      <protection locked="0"/>
    </xf>
    <xf numFmtId="2" fontId="19" fillId="4" borderId="61" xfId="0" applyNumberFormat="1" applyFont="1" applyFill="1" applyBorder="1" applyAlignment="1" applyProtection="1">
      <alignment horizontal="center"/>
      <protection locked="0"/>
    </xf>
    <xf numFmtId="2" fontId="19" fillId="4" borderId="59" xfId="0" applyNumberFormat="1" applyFont="1" applyFill="1" applyBorder="1" applyAlignment="1" applyProtection="1">
      <alignment horizontal="center"/>
      <protection locked="0"/>
    </xf>
    <xf numFmtId="2" fontId="19" fillId="0" borderId="25" xfId="0" applyNumberFormat="1" applyFont="1" applyFill="1" applyBorder="1" applyAlignment="1" applyProtection="1">
      <alignment horizontal="center"/>
      <protection hidden="1"/>
    </xf>
    <xf numFmtId="2" fontId="19" fillId="0" borderId="27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</xf>
    <xf numFmtId="0" fontId="2" fillId="0" borderId="0" xfId="0" applyFont="1" applyAlignment="1">
      <alignment horizontal="center" vertical="top" wrapText="1"/>
    </xf>
    <xf numFmtId="49" fontId="19" fillId="4" borderId="28" xfId="0" applyNumberFormat="1" applyFont="1" applyFill="1" applyBorder="1" applyAlignment="1" applyProtection="1">
      <alignment horizontal="left"/>
      <protection locked="0"/>
    </xf>
    <xf numFmtId="49" fontId="19" fillId="4" borderId="3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</xf>
    <xf numFmtId="49" fontId="12" fillId="0" borderId="8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49" fontId="19" fillId="0" borderId="14" xfId="0" applyNumberFormat="1" applyFont="1" applyFill="1" applyBorder="1" applyAlignment="1" applyProtection="1">
      <alignment horizontal="center"/>
    </xf>
    <xf numFmtId="1" fontId="19" fillId="4" borderId="34" xfId="0" applyNumberFormat="1" applyFont="1" applyFill="1" applyBorder="1" applyAlignment="1" applyProtection="1">
      <alignment horizontal="center"/>
      <protection locked="0"/>
    </xf>
    <xf numFmtId="1" fontId="19" fillId="4" borderId="35" xfId="0" applyNumberFormat="1" applyFont="1" applyFill="1" applyBorder="1" applyAlignment="1" applyProtection="1">
      <alignment horizontal="center"/>
      <protection locked="0"/>
    </xf>
    <xf numFmtId="1" fontId="19" fillId="4" borderId="39" xfId="0" applyNumberFormat="1" applyFont="1" applyFill="1" applyBorder="1" applyAlignment="1" applyProtection="1">
      <alignment horizontal="center"/>
      <protection locked="0"/>
    </xf>
    <xf numFmtId="2" fontId="19" fillId="4" borderId="41" xfId="0" applyNumberFormat="1" applyFont="1" applyFill="1" applyBorder="1" applyAlignment="1" applyProtection="1">
      <alignment horizontal="center"/>
      <protection locked="0"/>
    </xf>
    <xf numFmtId="2" fontId="19" fillId="4" borderId="39" xfId="0" applyNumberFormat="1" applyFont="1" applyFill="1" applyBorder="1" applyAlignment="1" applyProtection="1">
      <alignment horizontal="center"/>
      <protection locked="0"/>
    </xf>
    <xf numFmtId="1" fontId="19" fillId="4" borderId="26" xfId="0" applyNumberFormat="1" applyFont="1" applyFill="1" applyBorder="1" applyAlignment="1" applyProtection="1">
      <alignment horizontal="center"/>
      <protection locked="0"/>
    </xf>
    <xf numFmtId="1" fontId="19" fillId="4" borderId="27" xfId="0" applyNumberFormat="1" applyFont="1" applyFill="1" applyBorder="1" applyAlignment="1" applyProtection="1">
      <alignment horizontal="center"/>
      <protection locked="0"/>
    </xf>
    <xf numFmtId="49" fontId="19" fillId="0" borderId="10" xfId="0" applyNumberFormat="1" applyFont="1" applyFill="1" applyBorder="1" applyAlignment="1" applyProtection="1">
      <alignment horizontal="center"/>
    </xf>
    <xf numFmtId="49" fontId="19" fillId="0" borderId="29" xfId="0" applyNumberFormat="1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/>
    </xf>
    <xf numFmtId="1" fontId="3" fillId="4" borderId="0" xfId="0" applyNumberFormat="1" applyFont="1" applyFill="1" applyBorder="1" applyAlignment="1" applyProtection="1">
      <alignment horizontal="center"/>
    </xf>
    <xf numFmtId="1" fontId="33" fillId="3" borderId="26" xfId="0" applyNumberFormat="1" applyFont="1" applyFill="1" applyBorder="1" applyAlignment="1" applyProtection="1">
      <alignment horizontal="center" vertical="center"/>
      <protection hidden="1"/>
    </xf>
    <xf numFmtId="49" fontId="19" fillId="2" borderId="3" xfId="0" applyNumberFormat="1" applyFont="1" applyFill="1" applyBorder="1" applyAlignment="1" applyProtection="1">
      <alignment horizontal="left"/>
      <protection locked="0"/>
    </xf>
    <xf numFmtId="49" fontId="19" fillId="4" borderId="3" xfId="0" applyNumberFormat="1" applyFont="1" applyFill="1" applyBorder="1" applyAlignment="1" applyProtection="1">
      <alignment horizontal="left"/>
      <protection locked="0"/>
    </xf>
    <xf numFmtId="49" fontId="19" fillId="4" borderId="7" xfId="0" applyNumberFormat="1" applyFont="1" applyFill="1" applyBorder="1" applyAlignment="1" applyProtection="1">
      <alignment horizontal="left"/>
      <protection locked="0"/>
    </xf>
    <xf numFmtId="164" fontId="19" fillId="4" borderId="31" xfId="0" applyNumberFormat="1" applyFont="1" applyFill="1" applyBorder="1" applyAlignment="1" applyProtection="1">
      <alignment horizontal="center"/>
      <protection locked="0"/>
    </xf>
    <xf numFmtId="164" fontId="19" fillId="4" borderId="27" xfId="0" applyNumberFormat="1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protection locked="0"/>
    </xf>
    <xf numFmtId="0" fontId="19" fillId="4" borderId="26" xfId="0" applyFont="1" applyFill="1" applyBorder="1" applyAlignment="1" applyProtection="1">
      <protection locked="0"/>
    </xf>
    <xf numFmtId="0" fontId="19" fillId="4" borderId="27" xfId="0" applyFont="1" applyFill="1" applyBorder="1" applyAlignment="1" applyProtection="1">
      <protection locked="0"/>
    </xf>
    <xf numFmtId="2" fontId="19" fillId="3" borderId="46" xfId="0" applyNumberFormat="1" applyFont="1" applyFill="1" applyBorder="1" applyAlignment="1" applyProtection="1">
      <alignment horizontal="center"/>
      <protection hidden="1"/>
    </xf>
    <xf numFmtId="2" fontId="19" fillId="3" borderId="47" xfId="0" applyNumberFormat="1" applyFont="1" applyFill="1" applyBorder="1" applyAlignment="1" applyProtection="1">
      <alignment horizontal="center"/>
      <protection hidden="1"/>
    </xf>
    <xf numFmtId="164" fontId="19" fillId="4" borderId="33" xfId="0" applyNumberFormat="1" applyFont="1" applyFill="1" applyBorder="1" applyAlignment="1" applyProtection="1">
      <alignment horizontal="center"/>
      <protection locked="0"/>
    </xf>
    <xf numFmtId="164" fontId="19" fillId="4" borderId="35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49" fontId="19" fillId="0" borderId="15" xfId="0" applyNumberFormat="1" applyFont="1" applyFill="1" applyBorder="1" applyAlignment="1" applyProtection="1">
      <alignment horizontal="center"/>
    </xf>
    <xf numFmtId="49" fontId="19" fillId="0" borderId="8" xfId="0" applyNumberFormat="1" applyFont="1" applyFill="1" applyBorder="1" applyAlignment="1" applyProtection="1">
      <alignment horizontal="center"/>
    </xf>
    <xf numFmtId="49" fontId="19" fillId="0" borderId="9" xfId="0" applyNumberFormat="1" applyFont="1" applyFill="1" applyBorder="1" applyAlignment="1" applyProtection="1">
      <alignment horizontal="center"/>
    </xf>
    <xf numFmtId="2" fontId="19" fillId="0" borderId="33" xfId="0" applyNumberFormat="1" applyFont="1" applyFill="1" applyBorder="1" applyAlignment="1" applyProtection="1">
      <alignment horizontal="center"/>
      <protection hidden="1"/>
    </xf>
    <xf numFmtId="2" fontId="19" fillId="0" borderId="36" xfId="0" applyNumberFormat="1" applyFont="1" applyFill="1" applyBorder="1" applyAlignment="1" applyProtection="1">
      <alignment horizontal="center"/>
      <protection hidden="1"/>
    </xf>
    <xf numFmtId="49" fontId="19" fillId="0" borderId="0" xfId="0" applyNumberFormat="1" applyFont="1" applyFill="1" applyBorder="1" applyAlignment="1" applyProtection="1">
      <alignment horizontal="center"/>
    </xf>
    <xf numFmtId="49" fontId="19" fillId="0" borderId="11" xfId="0" applyNumberFormat="1" applyFont="1" applyFill="1" applyBorder="1" applyAlignment="1" applyProtection="1">
      <alignment horizontal="center"/>
    </xf>
    <xf numFmtId="0" fontId="23" fillId="0" borderId="43" xfId="0" applyFont="1" applyFill="1" applyBorder="1" applyAlignment="1" applyProtection="1">
      <alignment horizontal="center"/>
    </xf>
    <xf numFmtId="0" fontId="23" fillId="0" borderId="44" xfId="0" applyFont="1" applyFill="1" applyBorder="1" applyAlignment="1" applyProtection="1">
      <alignment horizontal="center"/>
    </xf>
    <xf numFmtId="0" fontId="23" fillId="0" borderId="21" xfId="0" applyFont="1" applyFill="1" applyBorder="1" applyAlignment="1" applyProtection="1">
      <alignment horizontal="center"/>
    </xf>
    <xf numFmtId="2" fontId="19" fillId="0" borderId="37" xfId="0" applyNumberFormat="1" applyFont="1" applyFill="1" applyBorder="1" applyAlignment="1" applyProtection="1">
      <alignment horizontal="center"/>
      <protection hidden="1"/>
    </xf>
    <xf numFmtId="2" fontId="19" fillId="0" borderId="35" xfId="0" applyNumberFormat="1" applyFont="1" applyFill="1" applyBorder="1" applyAlignment="1" applyProtection="1">
      <alignment horizontal="center"/>
      <protection hidden="1"/>
    </xf>
    <xf numFmtId="2" fontId="19" fillId="4" borderId="37" xfId="0" applyNumberFormat="1" applyFont="1" applyFill="1" applyBorder="1" applyAlignment="1" applyProtection="1">
      <alignment horizontal="center"/>
      <protection locked="0"/>
    </xf>
    <xf numFmtId="2" fontId="19" fillId="4" borderId="34" xfId="0" applyNumberFormat="1" applyFont="1" applyFill="1" applyBorder="1" applyAlignment="1" applyProtection="1">
      <alignment horizontal="center"/>
      <protection locked="0"/>
    </xf>
    <xf numFmtId="0" fontId="19" fillId="4" borderId="33" xfId="0" applyFont="1" applyFill="1" applyBorder="1" applyAlignment="1" applyProtection="1">
      <protection locked="0"/>
    </xf>
    <xf numFmtId="0" fontId="19" fillId="4" borderId="34" xfId="0" applyFont="1" applyFill="1" applyBorder="1" applyAlignment="1" applyProtection="1">
      <protection locked="0"/>
    </xf>
    <xf numFmtId="0" fontId="19" fillId="4" borderId="35" xfId="0" applyFont="1" applyFill="1" applyBorder="1" applyAlignment="1" applyProtection="1">
      <protection locked="0"/>
    </xf>
    <xf numFmtId="2" fontId="19" fillId="4" borderId="26" xfId="0" applyNumberFormat="1" applyFont="1" applyFill="1" applyBorder="1" applyAlignment="1" applyProtection="1">
      <alignment horizontal="center"/>
      <protection locked="0"/>
    </xf>
    <xf numFmtId="0" fontId="19" fillId="4" borderId="38" xfId="0" applyFont="1" applyFill="1" applyBorder="1" applyAlignment="1" applyProtection="1">
      <alignment horizontal="center"/>
      <protection locked="0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19" fillId="4" borderId="27" xfId="0" applyFont="1" applyFill="1" applyBorder="1" applyAlignment="1" applyProtection="1">
      <alignment horizontal="center"/>
      <protection locked="0"/>
    </xf>
    <xf numFmtId="1" fontId="19" fillId="4" borderId="31" xfId="0" applyNumberFormat="1" applyFont="1" applyFill="1" applyBorder="1" applyAlignment="1" applyProtection="1">
      <alignment horizontal="center"/>
      <protection locked="0"/>
    </xf>
    <xf numFmtId="1" fontId="19" fillId="4" borderId="42" xfId="0" applyNumberFormat="1" applyFont="1" applyFill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</xf>
    <xf numFmtId="2" fontId="19" fillId="4" borderId="35" xfId="0" applyNumberFormat="1" applyFont="1" applyFill="1" applyBorder="1" applyAlignment="1" applyProtection="1">
      <alignment horizontal="center"/>
      <protection locked="0"/>
    </xf>
    <xf numFmtId="2" fontId="19" fillId="4" borderId="7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4" borderId="33" xfId="0" applyFont="1" applyFill="1" applyBorder="1" applyAlignment="1" applyProtection="1">
      <alignment horizontal="center"/>
      <protection locked="0"/>
    </xf>
    <xf numFmtId="0" fontId="19" fillId="4" borderId="35" xfId="0" applyFont="1" applyFill="1" applyBorder="1" applyAlignment="1" applyProtection="1">
      <alignment horizontal="center"/>
      <protection locked="0"/>
    </xf>
    <xf numFmtId="164" fontId="33" fillId="3" borderId="53" xfId="0" applyNumberFormat="1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59" fillId="8" borderId="15" xfId="0" applyFont="1" applyFill="1" applyBorder="1" applyAlignment="1" applyProtection="1">
      <alignment horizontal="center"/>
    </xf>
    <xf numFmtId="0" fontId="59" fillId="8" borderId="8" xfId="0" applyFont="1" applyFill="1" applyBorder="1" applyAlignment="1" applyProtection="1">
      <alignment horizontal="center"/>
    </xf>
    <xf numFmtId="0" fontId="59" fillId="8" borderId="9" xfId="0" applyFont="1" applyFill="1" applyBorder="1" applyAlignment="1" applyProtection="1">
      <alignment horizontal="center"/>
    </xf>
    <xf numFmtId="9" fontId="19" fillId="0" borderId="24" xfId="1" applyFont="1" applyFill="1" applyBorder="1" applyAlignment="1" applyProtection="1">
      <alignment horizontal="center"/>
    </xf>
    <xf numFmtId="9" fontId="19" fillId="0" borderId="53" xfId="1" applyFont="1" applyFill="1" applyBorder="1" applyAlignment="1" applyProtection="1">
      <alignment horizontal="center"/>
    </xf>
    <xf numFmtId="9" fontId="19" fillId="0" borderId="63" xfId="1" applyFont="1" applyFill="1" applyBorder="1" applyAlignment="1" applyProtection="1">
      <alignment horizontal="center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</xf>
    <xf numFmtId="0" fontId="40" fillId="8" borderId="12" xfId="0" applyFont="1" applyFill="1" applyBorder="1" applyAlignment="1" applyProtection="1">
      <alignment horizontal="center"/>
    </xf>
    <xf numFmtId="0" fontId="40" fillId="8" borderId="13" xfId="0" applyFont="1" applyFill="1" applyBorder="1" applyAlignment="1" applyProtection="1">
      <alignment horizontal="center"/>
    </xf>
    <xf numFmtId="0" fontId="40" fillId="8" borderId="14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40" fillId="8" borderId="10" xfId="0" applyFont="1" applyFill="1" applyBorder="1" applyAlignment="1" applyProtection="1">
      <alignment horizontal="center"/>
    </xf>
    <xf numFmtId="0" fontId="40" fillId="8" borderId="0" xfId="0" applyFont="1" applyFill="1" applyBorder="1" applyAlignment="1" applyProtection="1">
      <alignment horizontal="center"/>
    </xf>
    <xf numFmtId="0" fontId="40" fillId="8" borderId="11" xfId="0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/>
    </xf>
    <xf numFmtId="2" fontId="1" fillId="0" borderId="15" xfId="3" applyNumberFormat="1" applyFont="1" applyBorder="1" applyAlignment="1">
      <alignment horizontal="center" wrapText="1"/>
    </xf>
    <xf numFmtId="2" fontId="1" fillId="0" borderId="8" xfId="3" applyNumberFormat="1" applyFont="1" applyBorder="1" applyAlignment="1">
      <alignment horizontal="center" wrapText="1"/>
    </xf>
    <xf numFmtId="2" fontId="1" fillId="0" borderId="9" xfId="3" applyNumberFormat="1" applyFont="1" applyBorder="1" applyAlignment="1">
      <alignment horizontal="center" wrapText="1"/>
    </xf>
    <xf numFmtId="2" fontId="1" fillId="0" borderId="10" xfId="3" applyNumberFormat="1" applyFont="1" applyBorder="1" applyAlignment="1">
      <alignment horizontal="center" wrapText="1"/>
    </xf>
    <xf numFmtId="2" fontId="1" fillId="0" borderId="0" xfId="3" applyNumberFormat="1" applyFont="1" applyBorder="1" applyAlignment="1">
      <alignment horizontal="center" wrapText="1"/>
    </xf>
    <xf numFmtId="2" fontId="1" fillId="0" borderId="11" xfId="3" applyNumberFormat="1" applyFont="1" applyBorder="1" applyAlignment="1">
      <alignment horizontal="center" wrapText="1"/>
    </xf>
    <xf numFmtId="0" fontId="11" fillId="0" borderId="8" xfId="3" applyFont="1" applyBorder="1" applyAlignment="1">
      <alignment horizontal="center" wrapText="1"/>
    </xf>
    <xf numFmtId="0" fontId="11" fillId="0" borderId="9" xfId="3" applyFont="1" applyBorder="1" applyAlignment="1">
      <alignment horizontal="center" wrapText="1"/>
    </xf>
    <xf numFmtId="0" fontId="11" fillId="0" borderId="0" xfId="3" applyFont="1" applyBorder="1" applyAlignment="1">
      <alignment horizontal="center" wrapText="1"/>
    </xf>
    <xf numFmtId="0" fontId="11" fillId="0" borderId="11" xfId="3" applyFont="1" applyBorder="1" applyAlignment="1">
      <alignment horizontal="center" wrapText="1"/>
    </xf>
    <xf numFmtId="0" fontId="0" fillId="0" borderId="4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2" xfId="0" applyBorder="1" applyAlignment="1">
      <alignment horizontal="justify" vertical="center"/>
    </xf>
    <xf numFmtId="0" fontId="8" fillId="0" borderId="52" xfId="0" applyFont="1" applyBorder="1" applyAlignment="1">
      <alignment horizontal="justify" vertical="center"/>
    </xf>
    <xf numFmtId="0" fontId="8" fillId="0" borderId="28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0" fillId="0" borderId="28" xfId="0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2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5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5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</cellXfs>
  <cellStyles count="3099">
    <cellStyle name="Prozent" xfId="1" builtinId="5"/>
    <cellStyle name="Prozent 2" xfId="8" xr:uid="{00000000-0005-0000-0000-000001000000}"/>
    <cellStyle name="Prozent 2 2" xfId="6" xr:uid="{00000000-0005-0000-0000-000002000000}"/>
    <cellStyle name="Prozent 3" xfId="10" xr:uid="{00000000-0005-0000-0000-000003000000}"/>
    <cellStyle name="Prozent 4" xfId="11" xr:uid="{00000000-0005-0000-0000-000004000000}"/>
    <cellStyle name="Prozent 4 10" xfId="12" xr:uid="{00000000-0005-0000-0000-000005000000}"/>
    <cellStyle name="Prozent 4 10 2" xfId="1213" xr:uid="{00000000-0005-0000-0000-000006000000}"/>
    <cellStyle name="Prozent 4 11" xfId="13" xr:uid="{00000000-0005-0000-0000-000007000000}"/>
    <cellStyle name="Prozent 4 11 2" xfId="1214" xr:uid="{00000000-0005-0000-0000-000008000000}"/>
    <cellStyle name="Prozent 4 12" xfId="14" xr:uid="{00000000-0005-0000-0000-000009000000}"/>
    <cellStyle name="Prozent 4 12 2" xfId="1215" xr:uid="{00000000-0005-0000-0000-00000A000000}"/>
    <cellStyle name="Prozent 4 13" xfId="1216" xr:uid="{00000000-0005-0000-0000-00000B000000}"/>
    <cellStyle name="Prozent 4 14" xfId="1217" xr:uid="{00000000-0005-0000-0000-00000C000000}"/>
    <cellStyle name="Prozent 4 2" xfId="15" xr:uid="{00000000-0005-0000-0000-00000D000000}"/>
    <cellStyle name="Prozent 4 2 10" xfId="16" xr:uid="{00000000-0005-0000-0000-00000E000000}"/>
    <cellStyle name="Prozent 4 2 10 2" xfId="1218" xr:uid="{00000000-0005-0000-0000-00000F000000}"/>
    <cellStyle name="Prozent 4 2 11" xfId="17" xr:uid="{00000000-0005-0000-0000-000010000000}"/>
    <cellStyle name="Prozent 4 2 11 2" xfId="1219" xr:uid="{00000000-0005-0000-0000-000011000000}"/>
    <cellStyle name="Prozent 4 2 12" xfId="1220" xr:uid="{00000000-0005-0000-0000-000012000000}"/>
    <cellStyle name="Prozent 4 2 13" xfId="1221" xr:uid="{00000000-0005-0000-0000-000013000000}"/>
    <cellStyle name="Prozent 4 2 2" xfId="18" xr:uid="{00000000-0005-0000-0000-000014000000}"/>
    <cellStyle name="Prozent 4 2 2 2" xfId="19" xr:uid="{00000000-0005-0000-0000-000015000000}"/>
    <cellStyle name="Prozent 4 2 2 2 2" xfId="20" xr:uid="{00000000-0005-0000-0000-000016000000}"/>
    <cellStyle name="Prozent 4 2 2 2 2 2" xfId="21" xr:uid="{00000000-0005-0000-0000-000017000000}"/>
    <cellStyle name="Prozent 4 2 2 2 2 2 2" xfId="1222" xr:uid="{00000000-0005-0000-0000-000018000000}"/>
    <cellStyle name="Prozent 4 2 2 2 2 3" xfId="1223" xr:uid="{00000000-0005-0000-0000-000019000000}"/>
    <cellStyle name="Prozent 4 2 2 2 2 4" xfId="1224" xr:uid="{00000000-0005-0000-0000-00001A000000}"/>
    <cellStyle name="Prozent 4 2 2 2 3" xfId="22" xr:uid="{00000000-0005-0000-0000-00001B000000}"/>
    <cellStyle name="Prozent 4 2 2 2 3 2" xfId="1225" xr:uid="{00000000-0005-0000-0000-00001C000000}"/>
    <cellStyle name="Prozent 4 2 2 2 3 3" xfId="1226" xr:uid="{00000000-0005-0000-0000-00001D000000}"/>
    <cellStyle name="Prozent 4 2 2 2 4" xfId="23" xr:uid="{00000000-0005-0000-0000-00001E000000}"/>
    <cellStyle name="Prozent 4 2 2 2 4 2" xfId="1227" xr:uid="{00000000-0005-0000-0000-00001F000000}"/>
    <cellStyle name="Prozent 4 2 2 2 5" xfId="1228" xr:uid="{00000000-0005-0000-0000-000020000000}"/>
    <cellStyle name="Prozent 4 2 2 2 6" xfId="1229" xr:uid="{00000000-0005-0000-0000-000021000000}"/>
    <cellStyle name="Prozent 4 2 2 3" xfId="24" xr:uid="{00000000-0005-0000-0000-000022000000}"/>
    <cellStyle name="Prozent 4 2 2 3 2" xfId="25" xr:uid="{00000000-0005-0000-0000-000023000000}"/>
    <cellStyle name="Prozent 4 2 2 3 2 2" xfId="1230" xr:uid="{00000000-0005-0000-0000-000024000000}"/>
    <cellStyle name="Prozent 4 2 2 3 2 3" xfId="1231" xr:uid="{00000000-0005-0000-0000-000025000000}"/>
    <cellStyle name="Prozent 4 2 2 3 3" xfId="26" xr:uid="{00000000-0005-0000-0000-000026000000}"/>
    <cellStyle name="Prozent 4 2 2 3 3 2" xfId="1232" xr:uid="{00000000-0005-0000-0000-000027000000}"/>
    <cellStyle name="Prozent 4 2 2 3 4" xfId="1233" xr:uid="{00000000-0005-0000-0000-000028000000}"/>
    <cellStyle name="Prozent 4 2 2 3 5" xfId="1234" xr:uid="{00000000-0005-0000-0000-000029000000}"/>
    <cellStyle name="Prozent 4 2 2 4" xfId="27" xr:uid="{00000000-0005-0000-0000-00002A000000}"/>
    <cellStyle name="Prozent 4 2 2 4 2" xfId="28" xr:uid="{00000000-0005-0000-0000-00002B000000}"/>
    <cellStyle name="Prozent 4 2 2 4 2 2" xfId="1235" xr:uid="{00000000-0005-0000-0000-00002C000000}"/>
    <cellStyle name="Prozent 4 2 2 4 3" xfId="1236" xr:uid="{00000000-0005-0000-0000-00002D000000}"/>
    <cellStyle name="Prozent 4 2 2 4 4" xfId="1237" xr:uid="{00000000-0005-0000-0000-00002E000000}"/>
    <cellStyle name="Prozent 4 2 2 5" xfId="29" xr:uid="{00000000-0005-0000-0000-00002F000000}"/>
    <cellStyle name="Prozent 4 2 2 5 2" xfId="1238" xr:uid="{00000000-0005-0000-0000-000030000000}"/>
    <cellStyle name="Prozent 4 2 2 5 3" xfId="1239" xr:uid="{00000000-0005-0000-0000-000031000000}"/>
    <cellStyle name="Prozent 4 2 2 6" xfId="30" xr:uid="{00000000-0005-0000-0000-000032000000}"/>
    <cellStyle name="Prozent 4 2 2 6 2" xfId="1240" xr:uid="{00000000-0005-0000-0000-000033000000}"/>
    <cellStyle name="Prozent 4 2 2 7" xfId="31" xr:uid="{00000000-0005-0000-0000-000034000000}"/>
    <cellStyle name="Prozent 4 2 2 7 2" xfId="1241" xr:uid="{00000000-0005-0000-0000-000035000000}"/>
    <cellStyle name="Prozent 4 2 2 8" xfId="1242" xr:uid="{00000000-0005-0000-0000-000036000000}"/>
    <cellStyle name="Prozent 4 2 2 9" xfId="1243" xr:uid="{00000000-0005-0000-0000-000037000000}"/>
    <cellStyle name="Prozent 4 2 3" xfId="32" xr:uid="{00000000-0005-0000-0000-000038000000}"/>
    <cellStyle name="Prozent 4 2 3 2" xfId="33" xr:uid="{00000000-0005-0000-0000-000039000000}"/>
    <cellStyle name="Prozent 4 2 3 2 2" xfId="34" xr:uid="{00000000-0005-0000-0000-00003A000000}"/>
    <cellStyle name="Prozent 4 2 3 2 2 2" xfId="35" xr:uid="{00000000-0005-0000-0000-00003B000000}"/>
    <cellStyle name="Prozent 4 2 3 2 2 2 2" xfId="1244" xr:uid="{00000000-0005-0000-0000-00003C000000}"/>
    <cellStyle name="Prozent 4 2 3 2 2 3" xfId="1245" xr:uid="{00000000-0005-0000-0000-00003D000000}"/>
    <cellStyle name="Prozent 4 2 3 2 2 4" xfId="1246" xr:uid="{00000000-0005-0000-0000-00003E000000}"/>
    <cellStyle name="Prozent 4 2 3 2 3" xfId="36" xr:uid="{00000000-0005-0000-0000-00003F000000}"/>
    <cellStyle name="Prozent 4 2 3 2 3 2" xfId="1247" xr:uid="{00000000-0005-0000-0000-000040000000}"/>
    <cellStyle name="Prozent 4 2 3 2 3 3" xfId="1248" xr:uid="{00000000-0005-0000-0000-000041000000}"/>
    <cellStyle name="Prozent 4 2 3 2 4" xfId="37" xr:uid="{00000000-0005-0000-0000-000042000000}"/>
    <cellStyle name="Prozent 4 2 3 2 4 2" xfId="1249" xr:uid="{00000000-0005-0000-0000-000043000000}"/>
    <cellStyle name="Prozent 4 2 3 2 5" xfId="1250" xr:uid="{00000000-0005-0000-0000-000044000000}"/>
    <cellStyle name="Prozent 4 2 3 2 6" xfId="1251" xr:uid="{00000000-0005-0000-0000-000045000000}"/>
    <cellStyle name="Prozent 4 2 3 3" xfId="38" xr:uid="{00000000-0005-0000-0000-000046000000}"/>
    <cellStyle name="Prozent 4 2 3 3 2" xfId="39" xr:uid="{00000000-0005-0000-0000-000047000000}"/>
    <cellStyle name="Prozent 4 2 3 3 2 2" xfId="1252" xr:uid="{00000000-0005-0000-0000-000048000000}"/>
    <cellStyle name="Prozent 4 2 3 3 2 3" xfId="1253" xr:uid="{00000000-0005-0000-0000-000049000000}"/>
    <cellStyle name="Prozent 4 2 3 3 3" xfId="40" xr:uid="{00000000-0005-0000-0000-00004A000000}"/>
    <cellStyle name="Prozent 4 2 3 3 3 2" xfId="1254" xr:uid="{00000000-0005-0000-0000-00004B000000}"/>
    <cellStyle name="Prozent 4 2 3 3 4" xfId="1255" xr:uid="{00000000-0005-0000-0000-00004C000000}"/>
    <cellStyle name="Prozent 4 2 3 3 5" xfId="1256" xr:uid="{00000000-0005-0000-0000-00004D000000}"/>
    <cellStyle name="Prozent 4 2 3 4" xfId="41" xr:uid="{00000000-0005-0000-0000-00004E000000}"/>
    <cellStyle name="Prozent 4 2 3 4 2" xfId="42" xr:uid="{00000000-0005-0000-0000-00004F000000}"/>
    <cellStyle name="Prozent 4 2 3 4 2 2" xfId="1257" xr:uid="{00000000-0005-0000-0000-000050000000}"/>
    <cellStyle name="Prozent 4 2 3 4 3" xfId="1258" xr:uid="{00000000-0005-0000-0000-000051000000}"/>
    <cellStyle name="Prozent 4 2 3 4 4" xfId="1259" xr:uid="{00000000-0005-0000-0000-000052000000}"/>
    <cellStyle name="Prozent 4 2 3 5" xfId="43" xr:uid="{00000000-0005-0000-0000-000053000000}"/>
    <cellStyle name="Prozent 4 2 3 5 2" xfId="1260" xr:uid="{00000000-0005-0000-0000-000054000000}"/>
    <cellStyle name="Prozent 4 2 3 5 3" xfId="1261" xr:uid="{00000000-0005-0000-0000-000055000000}"/>
    <cellStyle name="Prozent 4 2 3 6" xfId="44" xr:uid="{00000000-0005-0000-0000-000056000000}"/>
    <cellStyle name="Prozent 4 2 3 6 2" xfId="1262" xr:uid="{00000000-0005-0000-0000-000057000000}"/>
    <cellStyle name="Prozent 4 2 3 7" xfId="45" xr:uid="{00000000-0005-0000-0000-000058000000}"/>
    <cellStyle name="Prozent 4 2 3 7 2" xfId="1263" xr:uid="{00000000-0005-0000-0000-000059000000}"/>
    <cellStyle name="Prozent 4 2 3 8" xfId="1264" xr:uid="{00000000-0005-0000-0000-00005A000000}"/>
    <cellStyle name="Prozent 4 2 3 9" xfId="1265" xr:uid="{00000000-0005-0000-0000-00005B000000}"/>
    <cellStyle name="Prozent 4 2 4" xfId="46" xr:uid="{00000000-0005-0000-0000-00005C000000}"/>
    <cellStyle name="Prozent 4 2 4 2" xfId="47" xr:uid="{00000000-0005-0000-0000-00005D000000}"/>
    <cellStyle name="Prozent 4 2 4 2 2" xfId="48" xr:uid="{00000000-0005-0000-0000-00005E000000}"/>
    <cellStyle name="Prozent 4 2 4 2 2 2" xfId="1266" xr:uid="{00000000-0005-0000-0000-00005F000000}"/>
    <cellStyle name="Prozent 4 2 4 2 2 3" xfId="1267" xr:uid="{00000000-0005-0000-0000-000060000000}"/>
    <cellStyle name="Prozent 4 2 4 2 3" xfId="49" xr:uid="{00000000-0005-0000-0000-000061000000}"/>
    <cellStyle name="Prozent 4 2 4 2 3 2" xfId="1268" xr:uid="{00000000-0005-0000-0000-000062000000}"/>
    <cellStyle name="Prozent 4 2 4 2 4" xfId="1269" xr:uid="{00000000-0005-0000-0000-000063000000}"/>
    <cellStyle name="Prozent 4 2 4 2 5" xfId="1270" xr:uid="{00000000-0005-0000-0000-000064000000}"/>
    <cellStyle name="Prozent 4 2 4 3" xfId="50" xr:uid="{00000000-0005-0000-0000-000065000000}"/>
    <cellStyle name="Prozent 4 2 4 3 2" xfId="51" xr:uid="{00000000-0005-0000-0000-000066000000}"/>
    <cellStyle name="Prozent 4 2 4 3 2 2" xfId="1271" xr:uid="{00000000-0005-0000-0000-000067000000}"/>
    <cellStyle name="Prozent 4 2 4 3 3" xfId="1272" xr:uid="{00000000-0005-0000-0000-000068000000}"/>
    <cellStyle name="Prozent 4 2 4 3 4" xfId="1273" xr:uid="{00000000-0005-0000-0000-000069000000}"/>
    <cellStyle name="Prozent 4 2 4 4" xfId="52" xr:uid="{00000000-0005-0000-0000-00006A000000}"/>
    <cellStyle name="Prozent 4 2 4 4 2" xfId="1274" xr:uid="{00000000-0005-0000-0000-00006B000000}"/>
    <cellStyle name="Prozent 4 2 4 4 3" xfId="1275" xr:uid="{00000000-0005-0000-0000-00006C000000}"/>
    <cellStyle name="Prozent 4 2 4 5" xfId="53" xr:uid="{00000000-0005-0000-0000-00006D000000}"/>
    <cellStyle name="Prozent 4 2 4 5 2" xfId="1276" xr:uid="{00000000-0005-0000-0000-00006E000000}"/>
    <cellStyle name="Prozent 4 2 4 6" xfId="1277" xr:uid="{00000000-0005-0000-0000-00006F000000}"/>
    <cellStyle name="Prozent 4 2 4 7" xfId="1278" xr:uid="{00000000-0005-0000-0000-000070000000}"/>
    <cellStyle name="Prozent 4 2 5" xfId="54" xr:uid="{00000000-0005-0000-0000-000071000000}"/>
    <cellStyle name="Prozent 4 2 5 2" xfId="55" xr:uid="{00000000-0005-0000-0000-000072000000}"/>
    <cellStyle name="Prozent 4 2 5 2 2" xfId="1279" xr:uid="{00000000-0005-0000-0000-000073000000}"/>
    <cellStyle name="Prozent 4 2 5 2 3" xfId="1280" xr:uid="{00000000-0005-0000-0000-000074000000}"/>
    <cellStyle name="Prozent 4 2 5 3" xfId="56" xr:uid="{00000000-0005-0000-0000-000075000000}"/>
    <cellStyle name="Prozent 4 2 5 3 2" xfId="1281" xr:uid="{00000000-0005-0000-0000-000076000000}"/>
    <cellStyle name="Prozent 4 2 5 4" xfId="1282" xr:uid="{00000000-0005-0000-0000-000077000000}"/>
    <cellStyle name="Prozent 4 2 5 5" xfId="1283" xr:uid="{00000000-0005-0000-0000-000078000000}"/>
    <cellStyle name="Prozent 4 2 6" xfId="57" xr:uid="{00000000-0005-0000-0000-000079000000}"/>
    <cellStyle name="Prozent 4 2 6 2" xfId="58" xr:uid="{00000000-0005-0000-0000-00007A000000}"/>
    <cellStyle name="Prozent 4 2 6 2 2" xfId="1284" xr:uid="{00000000-0005-0000-0000-00007B000000}"/>
    <cellStyle name="Prozent 4 2 6 3" xfId="1285" xr:uid="{00000000-0005-0000-0000-00007C000000}"/>
    <cellStyle name="Prozent 4 2 6 4" xfId="1286" xr:uid="{00000000-0005-0000-0000-00007D000000}"/>
    <cellStyle name="Prozent 4 2 7" xfId="59" xr:uid="{00000000-0005-0000-0000-00007E000000}"/>
    <cellStyle name="Prozent 4 2 7 2" xfId="1287" xr:uid="{00000000-0005-0000-0000-00007F000000}"/>
    <cellStyle name="Prozent 4 2 7 3" xfId="1288" xr:uid="{00000000-0005-0000-0000-000080000000}"/>
    <cellStyle name="Prozent 4 2 8" xfId="60" xr:uid="{00000000-0005-0000-0000-000081000000}"/>
    <cellStyle name="Prozent 4 2 8 2" xfId="1289" xr:uid="{00000000-0005-0000-0000-000082000000}"/>
    <cellStyle name="Prozent 4 2 8 3" xfId="1290" xr:uid="{00000000-0005-0000-0000-000083000000}"/>
    <cellStyle name="Prozent 4 2 9" xfId="61" xr:uid="{00000000-0005-0000-0000-000084000000}"/>
    <cellStyle name="Prozent 4 2 9 2" xfId="1291" xr:uid="{00000000-0005-0000-0000-000085000000}"/>
    <cellStyle name="Prozent 4 3" xfId="62" xr:uid="{00000000-0005-0000-0000-000086000000}"/>
    <cellStyle name="Prozent 4 3 2" xfId="63" xr:uid="{00000000-0005-0000-0000-000087000000}"/>
    <cellStyle name="Prozent 4 3 2 2" xfId="64" xr:uid="{00000000-0005-0000-0000-000088000000}"/>
    <cellStyle name="Prozent 4 3 2 2 2" xfId="65" xr:uid="{00000000-0005-0000-0000-000089000000}"/>
    <cellStyle name="Prozent 4 3 2 2 2 2" xfId="1292" xr:uid="{00000000-0005-0000-0000-00008A000000}"/>
    <cellStyle name="Prozent 4 3 2 2 3" xfId="1293" xr:uid="{00000000-0005-0000-0000-00008B000000}"/>
    <cellStyle name="Prozent 4 3 2 2 4" xfId="1294" xr:uid="{00000000-0005-0000-0000-00008C000000}"/>
    <cellStyle name="Prozent 4 3 2 3" xfId="66" xr:uid="{00000000-0005-0000-0000-00008D000000}"/>
    <cellStyle name="Prozent 4 3 2 3 2" xfId="1295" xr:uid="{00000000-0005-0000-0000-00008E000000}"/>
    <cellStyle name="Prozent 4 3 2 3 3" xfId="1296" xr:uid="{00000000-0005-0000-0000-00008F000000}"/>
    <cellStyle name="Prozent 4 3 2 4" xfId="67" xr:uid="{00000000-0005-0000-0000-000090000000}"/>
    <cellStyle name="Prozent 4 3 2 4 2" xfId="1297" xr:uid="{00000000-0005-0000-0000-000091000000}"/>
    <cellStyle name="Prozent 4 3 2 5" xfId="1298" xr:uid="{00000000-0005-0000-0000-000092000000}"/>
    <cellStyle name="Prozent 4 3 2 6" xfId="1299" xr:uid="{00000000-0005-0000-0000-000093000000}"/>
    <cellStyle name="Prozent 4 3 3" xfId="68" xr:uid="{00000000-0005-0000-0000-000094000000}"/>
    <cellStyle name="Prozent 4 3 3 2" xfId="69" xr:uid="{00000000-0005-0000-0000-000095000000}"/>
    <cellStyle name="Prozent 4 3 3 2 2" xfId="1300" xr:uid="{00000000-0005-0000-0000-000096000000}"/>
    <cellStyle name="Prozent 4 3 3 2 3" xfId="1301" xr:uid="{00000000-0005-0000-0000-000097000000}"/>
    <cellStyle name="Prozent 4 3 3 3" xfId="70" xr:uid="{00000000-0005-0000-0000-000098000000}"/>
    <cellStyle name="Prozent 4 3 3 3 2" xfId="1302" xr:uid="{00000000-0005-0000-0000-000099000000}"/>
    <cellStyle name="Prozent 4 3 3 4" xfId="1303" xr:uid="{00000000-0005-0000-0000-00009A000000}"/>
    <cellStyle name="Prozent 4 3 3 5" xfId="1304" xr:uid="{00000000-0005-0000-0000-00009B000000}"/>
    <cellStyle name="Prozent 4 3 4" xfId="71" xr:uid="{00000000-0005-0000-0000-00009C000000}"/>
    <cellStyle name="Prozent 4 3 4 2" xfId="72" xr:uid="{00000000-0005-0000-0000-00009D000000}"/>
    <cellStyle name="Prozent 4 3 4 2 2" xfId="1305" xr:uid="{00000000-0005-0000-0000-00009E000000}"/>
    <cellStyle name="Prozent 4 3 4 3" xfId="1306" xr:uid="{00000000-0005-0000-0000-00009F000000}"/>
    <cellStyle name="Prozent 4 3 4 4" xfId="1307" xr:uid="{00000000-0005-0000-0000-0000A0000000}"/>
    <cellStyle name="Prozent 4 3 5" xfId="73" xr:uid="{00000000-0005-0000-0000-0000A1000000}"/>
    <cellStyle name="Prozent 4 3 5 2" xfId="1308" xr:uid="{00000000-0005-0000-0000-0000A2000000}"/>
    <cellStyle name="Prozent 4 3 5 3" xfId="1309" xr:uid="{00000000-0005-0000-0000-0000A3000000}"/>
    <cellStyle name="Prozent 4 3 6" xfId="74" xr:uid="{00000000-0005-0000-0000-0000A4000000}"/>
    <cellStyle name="Prozent 4 3 6 2" xfId="1310" xr:uid="{00000000-0005-0000-0000-0000A5000000}"/>
    <cellStyle name="Prozent 4 3 7" xfId="75" xr:uid="{00000000-0005-0000-0000-0000A6000000}"/>
    <cellStyle name="Prozent 4 3 7 2" xfId="1311" xr:uid="{00000000-0005-0000-0000-0000A7000000}"/>
    <cellStyle name="Prozent 4 3 8" xfId="1312" xr:uid="{00000000-0005-0000-0000-0000A8000000}"/>
    <cellStyle name="Prozent 4 3 9" xfId="1313" xr:uid="{00000000-0005-0000-0000-0000A9000000}"/>
    <cellStyle name="Prozent 4 4" xfId="76" xr:uid="{00000000-0005-0000-0000-0000AA000000}"/>
    <cellStyle name="Prozent 4 4 2" xfId="77" xr:uid="{00000000-0005-0000-0000-0000AB000000}"/>
    <cellStyle name="Prozent 4 4 2 2" xfId="78" xr:uid="{00000000-0005-0000-0000-0000AC000000}"/>
    <cellStyle name="Prozent 4 4 2 2 2" xfId="79" xr:uid="{00000000-0005-0000-0000-0000AD000000}"/>
    <cellStyle name="Prozent 4 4 2 2 2 2" xfId="1314" xr:uid="{00000000-0005-0000-0000-0000AE000000}"/>
    <cellStyle name="Prozent 4 4 2 2 3" xfId="1315" xr:uid="{00000000-0005-0000-0000-0000AF000000}"/>
    <cellStyle name="Prozent 4 4 2 2 4" xfId="1316" xr:uid="{00000000-0005-0000-0000-0000B0000000}"/>
    <cellStyle name="Prozent 4 4 2 3" xfId="80" xr:uid="{00000000-0005-0000-0000-0000B1000000}"/>
    <cellStyle name="Prozent 4 4 2 3 2" xfId="1317" xr:uid="{00000000-0005-0000-0000-0000B2000000}"/>
    <cellStyle name="Prozent 4 4 2 3 3" xfId="1318" xr:uid="{00000000-0005-0000-0000-0000B3000000}"/>
    <cellStyle name="Prozent 4 4 2 4" xfId="81" xr:uid="{00000000-0005-0000-0000-0000B4000000}"/>
    <cellStyle name="Prozent 4 4 2 4 2" xfId="1319" xr:uid="{00000000-0005-0000-0000-0000B5000000}"/>
    <cellStyle name="Prozent 4 4 2 5" xfId="1320" xr:uid="{00000000-0005-0000-0000-0000B6000000}"/>
    <cellStyle name="Prozent 4 4 2 6" xfId="1321" xr:uid="{00000000-0005-0000-0000-0000B7000000}"/>
    <cellStyle name="Prozent 4 4 3" xfId="82" xr:uid="{00000000-0005-0000-0000-0000B8000000}"/>
    <cellStyle name="Prozent 4 4 3 2" xfId="83" xr:uid="{00000000-0005-0000-0000-0000B9000000}"/>
    <cellStyle name="Prozent 4 4 3 2 2" xfId="1322" xr:uid="{00000000-0005-0000-0000-0000BA000000}"/>
    <cellStyle name="Prozent 4 4 3 2 3" xfId="1323" xr:uid="{00000000-0005-0000-0000-0000BB000000}"/>
    <cellStyle name="Prozent 4 4 3 3" xfId="84" xr:uid="{00000000-0005-0000-0000-0000BC000000}"/>
    <cellStyle name="Prozent 4 4 3 3 2" xfId="1324" xr:uid="{00000000-0005-0000-0000-0000BD000000}"/>
    <cellStyle name="Prozent 4 4 3 4" xfId="1325" xr:uid="{00000000-0005-0000-0000-0000BE000000}"/>
    <cellStyle name="Prozent 4 4 3 5" xfId="1326" xr:uid="{00000000-0005-0000-0000-0000BF000000}"/>
    <cellStyle name="Prozent 4 4 4" xfId="85" xr:uid="{00000000-0005-0000-0000-0000C0000000}"/>
    <cellStyle name="Prozent 4 4 4 2" xfId="86" xr:uid="{00000000-0005-0000-0000-0000C1000000}"/>
    <cellStyle name="Prozent 4 4 4 2 2" xfId="1327" xr:uid="{00000000-0005-0000-0000-0000C2000000}"/>
    <cellStyle name="Prozent 4 4 4 3" xfId="1328" xr:uid="{00000000-0005-0000-0000-0000C3000000}"/>
    <cellStyle name="Prozent 4 4 4 4" xfId="1329" xr:uid="{00000000-0005-0000-0000-0000C4000000}"/>
    <cellStyle name="Prozent 4 4 5" xfId="87" xr:uid="{00000000-0005-0000-0000-0000C5000000}"/>
    <cellStyle name="Prozent 4 4 5 2" xfId="1330" xr:uid="{00000000-0005-0000-0000-0000C6000000}"/>
    <cellStyle name="Prozent 4 4 5 3" xfId="1331" xr:uid="{00000000-0005-0000-0000-0000C7000000}"/>
    <cellStyle name="Prozent 4 4 6" xfId="88" xr:uid="{00000000-0005-0000-0000-0000C8000000}"/>
    <cellStyle name="Prozent 4 4 6 2" xfId="1332" xr:uid="{00000000-0005-0000-0000-0000C9000000}"/>
    <cellStyle name="Prozent 4 4 7" xfId="89" xr:uid="{00000000-0005-0000-0000-0000CA000000}"/>
    <cellStyle name="Prozent 4 4 7 2" xfId="1333" xr:uid="{00000000-0005-0000-0000-0000CB000000}"/>
    <cellStyle name="Prozent 4 4 8" xfId="1334" xr:uid="{00000000-0005-0000-0000-0000CC000000}"/>
    <cellStyle name="Prozent 4 4 9" xfId="1335" xr:uid="{00000000-0005-0000-0000-0000CD000000}"/>
    <cellStyle name="Prozent 4 5" xfId="90" xr:uid="{00000000-0005-0000-0000-0000CE000000}"/>
    <cellStyle name="Prozent 4 5 2" xfId="91" xr:uid="{00000000-0005-0000-0000-0000CF000000}"/>
    <cellStyle name="Prozent 4 5 2 2" xfId="92" xr:uid="{00000000-0005-0000-0000-0000D0000000}"/>
    <cellStyle name="Prozent 4 5 2 2 2" xfId="1336" xr:uid="{00000000-0005-0000-0000-0000D1000000}"/>
    <cellStyle name="Prozent 4 5 2 2 3" xfId="1337" xr:uid="{00000000-0005-0000-0000-0000D2000000}"/>
    <cellStyle name="Prozent 4 5 2 3" xfId="93" xr:uid="{00000000-0005-0000-0000-0000D3000000}"/>
    <cellStyle name="Prozent 4 5 2 3 2" xfId="1338" xr:uid="{00000000-0005-0000-0000-0000D4000000}"/>
    <cellStyle name="Prozent 4 5 2 4" xfId="1339" xr:uid="{00000000-0005-0000-0000-0000D5000000}"/>
    <cellStyle name="Prozent 4 5 2 5" xfId="1340" xr:uid="{00000000-0005-0000-0000-0000D6000000}"/>
    <cellStyle name="Prozent 4 5 3" xfId="94" xr:uid="{00000000-0005-0000-0000-0000D7000000}"/>
    <cellStyle name="Prozent 4 5 3 2" xfId="95" xr:uid="{00000000-0005-0000-0000-0000D8000000}"/>
    <cellStyle name="Prozent 4 5 3 2 2" xfId="1341" xr:uid="{00000000-0005-0000-0000-0000D9000000}"/>
    <cellStyle name="Prozent 4 5 3 3" xfId="1342" xr:uid="{00000000-0005-0000-0000-0000DA000000}"/>
    <cellStyle name="Prozent 4 5 3 4" xfId="1343" xr:uid="{00000000-0005-0000-0000-0000DB000000}"/>
    <cellStyle name="Prozent 4 5 4" xfId="96" xr:uid="{00000000-0005-0000-0000-0000DC000000}"/>
    <cellStyle name="Prozent 4 5 4 2" xfId="1344" xr:uid="{00000000-0005-0000-0000-0000DD000000}"/>
    <cellStyle name="Prozent 4 5 4 3" xfId="1345" xr:uid="{00000000-0005-0000-0000-0000DE000000}"/>
    <cellStyle name="Prozent 4 5 5" xfId="97" xr:uid="{00000000-0005-0000-0000-0000DF000000}"/>
    <cellStyle name="Prozent 4 5 5 2" xfId="1346" xr:uid="{00000000-0005-0000-0000-0000E0000000}"/>
    <cellStyle name="Prozent 4 5 6" xfId="1347" xr:uid="{00000000-0005-0000-0000-0000E1000000}"/>
    <cellStyle name="Prozent 4 5 7" xfId="1348" xr:uid="{00000000-0005-0000-0000-0000E2000000}"/>
    <cellStyle name="Prozent 4 6" xfId="98" xr:uid="{00000000-0005-0000-0000-0000E3000000}"/>
    <cellStyle name="Prozent 4 6 2" xfId="99" xr:uid="{00000000-0005-0000-0000-0000E4000000}"/>
    <cellStyle name="Prozent 4 6 2 2" xfId="1349" xr:uid="{00000000-0005-0000-0000-0000E5000000}"/>
    <cellStyle name="Prozent 4 6 2 3" xfId="1350" xr:uid="{00000000-0005-0000-0000-0000E6000000}"/>
    <cellStyle name="Prozent 4 6 3" xfId="100" xr:uid="{00000000-0005-0000-0000-0000E7000000}"/>
    <cellStyle name="Prozent 4 6 3 2" xfId="1351" xr:uid="{00000000-0005-0000-0000-0000E8000000}"/>
    <cellStyle name="Prozent 4 6 4" xfId="1352" xr:uid="{00000000-0005-0000-0000-0000E9000000}"/>
    <cellStyle name="Prozent 4 6 5" xfId="1353" xr:uid="{00000000-0005-0000-0000-0000EA000000}"/>
    <cellStyle name="Prozent 4 7" xfId="101" xr:uid="{00000000-0005-0000-0000-0000EB000000}"/>
    <cellStyle name="Prozent 4 7 2" xfId="102" xr:uid="{00000000-0005-0000-0000-0000EC000000}"/>
    <cellStyle name="Prozent 4 7 2 2" xfId="1354" xr:uid="{00000000-0005-0000-0000-0000ED000000}"/>
    <cellStyle name="Prozent 4 7 3" xfId="1355" xr:uid="{00000000-0005-0000-0000-0000EE000000}"/>
    <cellStyle name="Prozent 4 7 4" xfId="1356" xr:uid="{00000000-0005-0000-0000-0000EF000000}"/>
    <cellStyle name="Prozent 4 8" xfId="103" xr:uid="{00000000-0005-0000-0000-0000F0000000}"/>
    <cellStyle name="Prozent 4 8 2" xfId="1357" xr:uid="{00000000-0005-0000-0000-0000F1000000}"/>
    <cellStyle name="Prozent 4 8 3" xfId="1358" xr:uid="{00000000-0005-0000-0000-0000F2000000}"/>
    <cellStyle name="Prozent 4 9" xfId="104" xr:uid="{00000000-0005-0000-0000-0000F3000000}"/>
    <cellStyle name="Prozent 4 9 2" xfId="1359" xr:uid="{00000000-0005-0000-0000-0000F4000000}"/>
    <cellStyle name="Prozent 4 9 3" xfId="1360" xr:uid="{00000000-0005-0000-0000-0000F5000000}"/>
    <cellStyle name="Standard" xfId="0" builtinId="0"/>
    <cellStyle name="Standard 10" xfId="105" xr:uid="{00000000-0005-0000-0000-0000F7000000}"/>
    <cellStyle name="Standard 10 2" xfId="1361" xr:uid="{00000000-0005-0000-0000-0000F8000000}"/>
    <cellStyle name="Standard 11" xfId="106" xr:uid="{00000000-0005-0000-0000-0000F9000000}"/>
    <cellStyle name="Standard 11 2" xfId="1362" xr:uid="{00000000-0005-0000-0000-0000FA000000}"/>
    <cellStyle name="Standard 12" xfId="107" xr:uid="{00000000-0005-0000-0000-0000FB000000}"/>
    <cellStyle name="Standard 2" xfId="2" xr:uid="{00000000-0005-0000-0000-0000FC000000}"/>
    <cellStyle name="Standard 2 10" xfId="108" xr:uid="{00000000-0005-0000-0000-0000FD000000}"/>
    <cellStyle name="Standard 2 10 2" xfId="109" xr:uid="{00000000-0005-0000-0000-0000FE000000}"/>
    <cellStyle name="Standard 2 10 2 2" xfId="110" xr:uid="{00000000-0005-0000-0000-0000FF000000}"/>
    <cellStyle name="Standard 2 10 2 2 2" xfId="111" xr:uid="{00000000-0005-0000-0000-000000010000}"/>
    <cellStyle name="Standard 2 10 2 2 2 2" xfId="1363" xr:uid="{00000000-0005-0000-0000-000001010000}"/>
    <cellStyle name="Standard 2 10 2 2 3" xfId="1364" xr:uid="{00000000-0005-0000-0000-000002010000}"/>
    <cellStyle name="Standard 2 10 2 2 4" xfId="1365" xr:uid="{00000000-0005-0000-0000-000003010000}"/>
    <cellStyle name="Standard 2 10 2 3" xfId="112" xr:uid="{00000000-0005-0000-0000-000004010000}"/>
    <cellStyle name="Standard 2 10 2 3 2" xfId="1366" xr:uid="{00000000-0005-0000-0000-000005010000}"/>
    <cellStyle name="Standard 2 10 2 3 3" xfId="1367" xr:uid="{00000000-0005-0000-0000-000006010000}"/>
    <cellStyle name="Standard 2 10 2 4" xfId="113" xr:uid="{00000000-0005-0000-0000-000007010000}"/>
    <cellStyle name="Standard 2 10 2 4 2" xfId="1368" xr:uid="{00000000-0005-0000-0000-000008010000}"/>
    <cellStyle name="Standard 2 10 2 5" xfId="1369" xr:uid="{00000000-0005-0000-0000-000009010000}"/>
    <cellStyle name="Standard 2 10 2 6" xfId="1370" xr:uid="{00000000-0005-0000-0000-00000A010000}"/>
    <cellStyle name="Standard 2 10 3" xfId="114" xr:uid="{00000000-0005-0000-0000-00000B010000}"/>
    <cellStyle name="Standard 2 10 3 2" xfId="115" xr:uid="{00000000-0005-0000-0000-00000C010000}"/>
    <cellStyle name="Standard 2 10 3 2 2" xfId="1371" xr:uid="{00000000-0005-0000-0000-00000D010000}"/>
    <cellStyle name="Standard 2 10 3 2 3" xfId="1372" xr:uid="{00000000-0005-0000-0000-00000E010000}"/>
    <cellStyle name="Standard 2 10 3 3" xfId="116" xr:uid="{00000000-0005-0000-0000-00000F010000}"/>
    <cellStyle name="Standard 2 10 3 3 2" xfId="1373" xr:uid="{00000000-0005-0000-0000-000010010000}"/>
    <cellStyle name="Standard 2 10 3 4" xfId="1374" xr:uid="{00000000-0005-0000-0000-000011010000}"/>
    <cellStyle name="Standard 2 10 3 5" xfId="1375" xr:uid="{00000000-0005-0000-0000-000012010000}"/>
    <cellStyle name="Standard 2 10 4" xfId="117" xr:uid="{00000000-0005-0000-0000-000013010000}"/>
    <cellStyle name="Standard 2 10 4 2" xfId="118" xr:uid="{00000000-0005-0000-0000-000014010000}"/>
    <cellStyle name="Standard 2 10 4 2 2" xfId="1376" xr:uid="{00000000-0005-0000-0000-000015010000}"/>
    <cellStyle name="Standard 2 10 4 3" xfId="1377" xr:uid="{00000000-0005-0000-0000-000016010000}"/>
    <cellStyle name="Standard 2 10 4 4" xfId="1378" xr:uid="{00000000-0005-0000-0000-000017010000}"/>
    <cellStyle name="Standard 2 10 5" xfId="119" xr:uid="{00000000-0005-0000-0000-000018010000}"/>
    <cellStyle name="Standard 2 10 5 2" xfId="1379" xr:uid="{00000000-0005-0000-0000-000019010000}"/>
    <cellStyle name="Standard 2 10 5 3" xfId="1380" xr:uid="{00000000-0005-0000-0000-00001A010000}"/>
    <cellStyle name="Standard 2 10 6" xfId="120" xr:uid="{00000000-0005-0000-0000-00001B010000}"/>
    <cellStyle name="Standard 2 10 6 2" xfId="1381" xr:uid="{00000000-0005-0000-0000-00001C010000}"/>
    <cellStyle name="Standard 2 10 7" xfId="121" xr:uid="{00000000-0005-0000-0000-00001D010000}"/>
    <cellStyle name="Standard 2 10 7 2" xfId="1382" xr:uid="{00000000-0005-0000-0000-00001E010000}"/>
    <cellStyle name="Standard 2 10 8" xfId="1383" xr:uid="{00000000-0005-0000-0000-00001F010000}"/>
    <cellStyle name="Standard 2 10 9" xfId="1384" xr:uid="{00000000-0005-0000-0000-000020010000}"/>
    <cellStyle name="Standard 2 11" xfId="122" xr:uid="{00000000-0005-0000-0000-000021010000}"/>
    <cellStyle name="Standard 2 11 2" xfId="123" xr:uid="{00000000-0005-0000-0000-000022010000}"/>
    <cellStyle name="Standard 2 11 2 2" xfId="124" xr:uid="{00000000-0005-0000-0000-000023010000}"/>
    <cellStyle name="Standard 2 11 2 2 2" xfId="1385" xr:uid="{00000000-0005-0000-0000-000024010000}"/>
    <cellStyle name="Standard 2 11 2 2 3" xfId="1386" xr:uid="{00000000-0005-0000-0000-000025010000}"/>
    <cellStyle name="Standard 2 11 2 3" xfId="125" xr:uid="{00000000-0005-0000-0000-000026010000}"/>
    <cellStyle name="Standard 2 11 2 3 2" xfId="1387" xr:uid="{00000000-0005-0000-0000-000027010000}"/>
    <cellStyle name="Standard 2 11 2 4" xfId="1388" xr:uid="{00000000-0005-0000-0000-000028010000}"/>
    <cellStyle name="Standard 2 11 2 5" xfId="1389" xr:uid="{00000000-0005-0000-0000-000029010000}"/>
    <cellStyle name="Standard 2 11 3" xfId="126" xr:uid="{00000000-0005-0000-0000-00002A010000}"/>
    <cellStyle name="Standard 2 11 3 2" xfId="127" xr:uid="{00000000-0005-0000-0000-00002B010000}"/>
    <cellStyle name="Standard 2 11 3 2 2" xfId="1390" xr:uid="{00000000-0005-0000-0000-00002C010000}"/>
    <cellStyle name="Standard 2 11 3 3" xfId="1391" xr:uid="{00000000-0005-0000-0000-00002D010000}"/>
    <cellStyle name="Standard 2 11 3 4" xfId="1392" xr:uid="{00000000-0005-0000-0000-00002E010000}"/>
    <cellStyle name="Standard 2 11 4" xfId="128" xr:uid="{00000000-0005-0000-0000-00002F010000}"/>
    <cellStyle name="Standard 2 11 4 2" xfId="1393" xr:uid="{00000000-0005-0000-0000-000030010000}"/>
    <cellStyle name="Standard 2 11 4 3" xfId="1394" xr:uid="{00000000-0005-0000-0000-000031010000}"/>
    <cellStyle name="Standard 2 11 5" xfId="129" xr:uid="{00000000-0005-0000-0000-000032010000}"/>
    <cellStyle name="Standard 2 11 5 2" xfId="1395" xr:uid="{00000000-0005-0000-0000-000033010000}"/>
    <cellStyle name="Standard 2 11 6" xfId="1396" xr:uid="{00000000-0005-0000-0000-000034010000}"/>
    <cellStyle name="Standard 2 11 7" xfId="1397" xr:uid="{00000000-0005-0000-0000-000035010000}"/>
    <cellStyle name="Standard 2 12" xfId="130" xr:uid="{00000000-0005-0000-0000-000036010000}"/>
    <cellStyle name="Standard 2 12 2" xfId="131" xr:uid="{00000000-0005-0000-0000-000037010000}"/>
    <cellStyle name="Standard 2 12 2 2" xfId="132" xr:uid="{00000000-0005-0000-0000-000038010000}"/>
    <cellStyle name="Standard 2 12 2 2 2" xfId="1398" xr:uid="{00000000-0005-0000-0000-000039010000}"/>
    <cellStyle name="Standard 2 12 2 2 3" xfId="1399" xr:uid="{00000000-0005-0000-0000-00003A010000}"/>
    <cellStyle name="Standard 2 12 2 3" xfId="133" xr:uid="{00000000-0005-0000-0000-00003B010000}"/>
    <cellStyle name="Standard 2 12 2 3 2" xfId="1400" xr:uid="{00000000-0005-0000-0000-00003C010000}"/>
    <cellStyle name="Standard 2 12 2 4" xfId="1401" xr:uid="{00000000-0005-0000-0000-00003D010000}"/>
    <cellStyle name="Standard 2 12 2 5" xfId="1402" xr:uid="{00000000-0005-0000-0000-00003E010000}"/>
    <cellStyle name="Standard 2 12 3" xfId="134" xr:uid="{00000000-0005-0000-0000-00003F010000}"/>
    <cellStyle name="Standard 2 12 3 2" xfId="135" xr:uid="{00000000-0005-0000-0000-000040010000}"/>
    <cellStyle name="Standard 2 12 3 2 2" xfId="1403" xr:uid="{00000000-0005-0000-0000-000041010000}"/>
    <cellStyle name="Standard 2 12 3 3" xfId="1404" xr:uid="{00000000-0005-0000-0000-000042010000}"/>
    <cellStyle name="Standard 2 12 3 4" xfId="1405" xr:uid="{00000000-0005-0000-0000-000043010000}"/>
    <cellStyle name="Standard 2 12 4" xfId="136" xr:uid="{00000000-0005-0000-0000-000044010000}"/>
    <cellStyle name="Standard 2 12 4 2" xfId="1406" xr:uid="{00000000-0005-0000-0000-000045010000}"/>
    <cellStyle name="Standard 2 12 4 3" xfId="1407" xr:uid="{00000000-0005-0000-0000-000046010000}"/>
    <cellStyle name="Standard 2 12 5" xfId="137" xr:uid="{00000000-0005-0000-0000-000047010000}"/>
    <cellStyle name="Standard 2 12 5 2" xfId="1408" xr:uid="{00000000-0005-0000-0000-000048010000}"/>
    <cellStyle name="Standard 2 12 6" xfId="1409" xr:uid="{00000000-0005-0000-0000-000049010000}"/>
    <cellStyle name="Standard 2 12 7" xfId="1410" xr:uid="{00000000-0005-0000-0000-00004A010000}"/>
    <cellStyle name="Standard 2 13" xfId="138" xr:uid="{00000000-0005-0000-0000-00004B010000}"/>
    <cellStyle name="Standard 2 13 2" xfId="139" xr:uid="{00000000-0005-0000-0000-00004C010000}"/>
    <cellStyle name="Standard 2 13 2 2" xfId="1411" xr:uid="{00000000-0005-0000-0000-00004D010000}"/>
    <cellStyle name="Standard 2 13 2 3" xfId="1412" xr:uid="{00000000-0005-0000-0000-00004E010000}"/>
    <cellStyle name="Standard 2 13 3" xfId="140" xr:uid="{00000000-0005-0000-0000-00004F010000}"/>
    <cellStyle name="Standard 2 13 3 2" xfId="1413" xr:uid="{00000000-0005-0000-0000-000050010000}"/>
    <cellStyle name="Standard 2 13 4" xfId="1414" xr:uid="{00000000-0005-0000-0000-000051010000}"/>
    <cellStyle name="Standard 2 13 5" xfId="1415" xr:uid="{00000000-0005-0000-0000-000052010000}"/>
    <cellStyle name="Standard 2 14" xfId="141" xr:uid="{00000000-0005-0000-0000-000053010000}"/>
    <cellStyle name="Standard 2 14 2" xfId="142" xr:uid="{00000000-0005-0000-0000-000054010000}"/>
    <cellStyle name="Standard 2 14 2 2" xfId="1416" xr:uid="{00000000-0005-0000-0000-000055010000}"/>
    <cellStyle name="Standard 2 14 3" xfId="1417" xr:uid="{00000000-0005-0000-0000-000056010000}"/>
    <cellStyle name="Standard 2 14 4" xfId="1418" xr:uid="{00000000-0005-0000-0000-000057010000}"/>
    <cellStyle name="Standard 2 15" xfId="143" xr:uid="{00000000-0005-0000-0000-000058010000}"/>
    <cellStyle name="Standard 2 15 2" xfId="1419" xr:uid="{00000000-0005-0000-0000-000059010000}"/>
    <cellStyle name="Standard 2 15 3" xfId="1420" xr:uid="{00000000-0005-0000-0000-00005A010000}"/>
    <cellStyle name="Standard 2 16" xfId="144" xr:uid="{00000000-0005-0000-0000-00005B010000}"/>
    <cellStyle name="Standard 2 16 2" xfId="1421" xr:uid="{00000000-0005-0000-0000-00005C010000}"/>
    <cellStyle name="Standard 2 16 3" xfId="1422" xr:uid="{00000000-0005-0000-0000-00005D010000}"/>
    <cellStyle name="Standard 2 17" xfId="145" xr:uid="{00000000-0005-0000-0000-00005E010000}"/>
    <cellStyle name="Standard 2 17 2" xfId="1423" xr:uid="{00000000-0005-0000-0000-00005F010000}"/>
    <cellStyle name="Standard 2 18" xfId="146" xr:uid="{00000000-0005-0000-0000-000060010000}"/>
    <cellStyle name="Standard 2 18 2" xfId="1424" xr:uid="{00000000-0005-0000-0000-000061010000}"/>
    <cellStyle name="Standard 2 19" xfId="147" xr:uid="{00000000-0005-0000-0000-000062010000}"/>
    <cellStyle name="Standard 2 19 2" xfId="1425" xr:uid="{00000000-0005-0000-0000-000063010000}"/>
    <cellStyle name="Standard 2 2" xfId="7" xr:uid="{00000000-0005-0000-0000-000064010000}"/>
    <cellStyle name="Standard 2 20" xfId="1426" xr:uid="{00000000-0005-0000-0000-000065010000}"/>
    <cellStyle name="Standard 2 21" xfId="3098" xr:uid="{00000000-0005-0000-0000-000066010000}"/>
    <cellStyle name="Standard 2 3" xfId="9" xr:uid="{00000000-0005-0000-0000-000067010000}"/>
    <cellStyle name="Standard 2 3 10" xfId="148" xr:uid="{00000000-0005-0000-0000-000068010000}"/>
    <cellStyle name="Standard 2 3 10 2" xfId="149" xr:uid="{00000000-0005-0000-0000-000069010000}"/>
    <cellStyle name="Standard 2 3 10 2 2" xfId="150" xr:uid="{00000000-0005-0000-0000-00006A010000}"/>
    <cellStyle name="Standard 2 3 10 2 2 2" xfId="1427" xr:uid="{00000000-0005-0000-0000-00006B010000}"/>
    <cellStyle name="Standard 2 3 10 2 2 3" xfId="1428" xr:uid="{00000000-0005-0000-0000-00006C010000}"/>
    <cellStyle name="Standard 2 3 10 2 3" xfId="151" xr:uid="{00000000-0005-0000-0000-00006D010000}"/>
    <cellStyle name="Standard 2 3 10 2 3 2" xfId="1429" xr:uid="{00000000-0005-0000-0000-00006E010000}"/>
    <cellStyle name="Standard 2 3 10 2 4" xfId="1430" xr:uid="{00000000-0005-0000-0000-00006F010000}"/>
    <cellStyle name="Standard 2 3 10 2 5" xfId="1431" xr:uid="{00000000-0005-0000-0000-000070010000}"/>
    <cellStyle name="Standard 2 3 10 3" xfId="152" xr:uid="{00000000-0005-0000-0000-000071010000}"/>
    <cellStyle name="Standard 2 3 10 3 2" xfId="153" xr:uid="{00000000-0005-0000-0000-000072010000}"/>
    <cellStyle name="Standard 2 3 10 3 2 2" xfId="1432" xr:uid="{00000000-0005-0000-0000-000073010000}"/>
    <cellStyle name="Standard 2 3 10 3 3" xfId="1433" xr:uid="{00000000-0005-0000-0000-000074010000}"/>
    <cellStyle name="Standard 2 3 10 3 4" xfId="1434" xr:uid="{00000000-0005-0000-0000-000075010000}"/>
    <cellStyle name="Standard 2 3 10 4" xfId="154" xr:uid="{00000000-0005-0000-0000-000076010000}"/>
    <cellStyle name="Standard 2 3 10 4 2" xfId="1435" xr:uid="{00000000-0005-0000-0000-000077010000}"/>
    <cellStyle name="Standard 2 3 10 4 3" xfId="1436" xr:uid="{00000000-0005-0000-0000-000078010000}"/>
    <cellStyle name="Standard 2 3 10 5" xfId="155" xr:uid="{00000000-0005-0000-0000-000079010000}"/>
    <cellStyle name="Standard 2 3 10 5 2" xfId="1437" xr:uid="{00000000-0005-0000-0000-00007A010000}"/>
    <cellStyle name="Standard 2 3 10 6" xfId="1438" xr:uid="{00000000-0005-0000-0000-00007B010000}"/>
    <cellStyle name="Standard 2 3 10 7" xfId="1439" xr:uid="{00000000-0005-0000-0000-00007C010000}"/>
    <cellStyle name="Standard 2 3 11" xfId="156" xr:uid="{00000000-0005-0000-0000-00007D010000}"/>
    <cellStyle name="Standard 2 3 11 2" xfId="157" xr:uid="{00000000-0005-0000-0000-00007E010000}"/>
    <cellStyle name="Standard 2 3 11 2 2" xfId="1440" xr:uid="{00000000-0005-0000-0000-00007F010000}"/>
    <cellStyle name="Standard 2 3 11 2 3" xfId="1441" xr:uid="{00000000-0005-0000-0000-000080010000}"/>
    <cellStyle name="Standard 2 3 11 3" xfId="158" xr:uid="{00000000-0005-0000-0000-000081010000}"/>
    <cellStyle name="Standard 2 3 11 3 2" xfId="1442" xr:uid="{00000000-0005-0000-0000-000082010000}"/>
    <cellStyle name="Standard 2 3 11 4" xfId="1443" xr:uid="{00000000-0005-0000-0000-000083010000}"/>
    <cellStyle name="Standard 2 3 11 5" xfId="1444" xr:uid="{00000000-0005-0000-0000-000084010000}"/>
    <cellStyle name="Standard 2 3 12" xfId="159" xr:uid="{00000000-0005-0000-0000-000085010000}"/>
    <cellStyle name="Standard 2 3 12 2" xfId="160" xr:uid="{00000000-0005-0000-0000-000086010000}"/>
    <cellStyle name="Standard 2 3 12 2 2" xfId="1445" xr:uid="{00000000-0005-0000-0000-000087010000}"/>
    <cellStyle name="Standard 2 3 12 3" xfId="1446" xr:uid="{00000000-0005-0000-0000-000088010000}"/>
    <cellStyle name="Standard 2 3 12 4" xfId="1447" xr:uid="{00000000-0005-0000-0000-000089010000}"/>
    <cellStyle name="Standard 2 3 13" xfId="161" xr:uid="{00000000-0005-0000-0000-00008A010000}"/>
    <cellStyle name="Standard 2 3 13 2" xfId="1448" xr:uid="{00000000-0005-0000-0000-00008B010000}"/>
    <cellStyle name="Standard 2 3 13 3" xfId="1449" xr:uid="{00000000-0005-0000-0000-00008C010000}"/>
    <cellStyle name="Standard 2 3 14" xfId="162" xr:uid="{00000000-0005-0000-0000-00008D010000}"/>
    <cellStyle name="Standard 2 3 14 2" xfId="1450" xr:uid="{00000000-0005-0000-0000-00008E010000}"/>
    <cellStyle name="Standard 2 3 14 3" xfId="1451" xr:uid="{00000000-0005-0000-0000-00008F010000}"/>
    <cellStyle name="Standard 2 3 15" xfId="163" xr:uid="{00000000-0005-0000-0000-000090010000}"/>
    <cellStyle name="Standard 2 3 15 2" xfId="1452" xr:uid="{00000000-0005-0000-0000-000091010000}"/>
    <cellStyle name="Standard 2 3 16" xfId="164" xr:uid="{00000000-0005-0000-0000-000092010000}"/>
    <cellStyle name="Standard 2 3 16 2" xfId="1453" xr:uid="{00000000-0005-0000-0000-000093010000}"/>
    <cellStyle name="Standard 2 3 17" xfId="165" xr:uid="{00000000-0005-0000-0000-000094010000}"/>
    <cellStyle name="Standard 2 3 17 2" xfId="1454" xr:uid="{00000000-0005-0000-0000-000095010000}"/>
    <cellStyle name="Standard 2 3 18" xfId="1455" xr:uid="{00000000-0005-0000-0000-000096010000}"/>
    <cellStyle name="Standard 2 3 2" xfId="4" xr:uid="{00000000-0005-0000-0000-000097010000}"/>
    <cellStyle name="Standard 2 3 2 10" xfId="166" xr:uid="{00000000-0005-0000-0000-000098010000}"/>
    <cellStyle name="Standard 2 3 2 10 2" xfId="167" xr:uid="{00000000-0005-0000-0000-000099010000}"/>
    <cellStyle name="Standard 2 3 2 10 2 2" xfId="1456" xr:uid="{00000000-0005-0000-0000-00009A010000}"/>
    <cellStyle name="Standard 2 3 2 10 2 3" xfId="1457" xr:uid="{00000000-0005-0000-0000-00009B010000}"/>
    <cellStyle name="Standard 2 3 2 10 3" xfId="168" xr:uid="{00000000-0005-0000-0000-00009C010000}"/>
    <cellStyle name="Standard 2 3 2 10 3 2" xfId="1458" xr:uid="{00000000-0005-0000-0000-00009D010000}"/>
    <cellStyle name="Standard 2 3 2 10 4" xfId="1459" xr:uid="{00000000-0005-0000-0000-00009E010000}"/>
    <cellStyle name="Standard 2 3 2 10 5" xfId="1460" xr:uid="{00000000-0005-0000-0000-00009F010000}"/>
    <cellStyle name="Standard 2 3 2 11" xfId="169" xr:uid="{00000000-0005-0000-0000-0000A0010000}"/>
    <cellStyle name="Standard 2 3 2 11 2" xfId="170" xr:uid="{00000000-0005-0000-0000-0000A1010000}"/>
    <cellStyle name="Standard 2 3 2 11 2 2" xfId="1461" xr:uid="{00000000-0005-0000-0000-0000A2010000}"/>
    <cellStyle name="Standard 2 3 2 11 3" xfId="1462" xr:uid="{00000000-0005-0000-0000-0000A3010000}"/>
    <cellStyle name="Standard 2 3 2 11 4" xfId="1463" xr:uid="{00000000-0005-0000-0000-0000A4010000}"/>
    <cellStyle name="Standard 2 3 2 12" xfId="171" xr:uid="{00000000-0005-0000-0000-0000A5010000}"/>
    <cellStyle name="Standard 2 3 2 12 2" xfId="1464" xr:uid="{00000000-0005-0000-0000-0000A6010000}"/>
    <cellStyle name="Standard 2 3 2 12 3" xfId="1465" xr:uid="{00000000-0005-0000-0000-0000A7010000}"/>
    <cellStyle name="Standard 2 3 2 13" xfId="172" xr:uid="{00000000-0005-0000-0000-0000A8010000}"/>
    <cellStyle name="Standard 2 3 2 13 2" xfId="1466" xr:uid="{00000000-0005-0000-0000-0000A9010000}"/>
    <cellStyle name="Standard 2 3 2 13 3" xfId="1467" xr:uid="{00000000-0005-0000-0000-0000AA010000}"/>
    <cellStyle name="Standard 2 3 2 14" xfId="173" xr:uid="{00000000-0005-0000-0000-0000AB010000}"/>
    <cellStyle name="Standard 2 3 2 14 2" xfId="1468" xr:uid="{00000000-0005-0000-0000-0000AC010000}"/>
    <cellStyle name="Standard 2 3 2 15" xfId="174" xr:uid="{00000000-0005-0000-0000-0000AD010000}"/>
    <cellStyle name="Standard 2 3 2 15 2" xfId="1469" xr:uid="{00000000-0005-0000-0000-0000AE010000}"/>
    <cellStyle name="Standard 2 3 2 16" xfId="175" xr:uid="{00000000-0005-0000-0000-0000AF010000}"/>
    <cellStyle name="Standard 2 3 2 16 2" xfId="1470" xr:uid="{00000000-0005-0000-0000-0000B0010000}"/>
    <cellStyle name="Standard 2 3 2 17" xfId="176" xr:uid="{00000000-0005-0000-0000-0000B1010000}"/>
    <cellStyle name="Standard 2 3 2 17 2" xfId="1471" xr:uid="{00000000-0005-0000-0000-0000B2010000}"/>
    <cellStyle name="Standard 2 3 2 2" xfId="177" xr:uid="{00000000-0005-0000-0000-0000B3010000}"/>
    <cellStyle name="Standard 2 3 2 2 10" xfId="178" xr:uid="{00000000-0005-0000-0000-0000B4010000}"/>
    <cellStyle name="Standard 2 3 2 2 10 2" xfId="1472" xr:uid="{00000000-0005-0000-0000-0000B5010000}"/>
    <cellStyle name="Standard 2 3 2 2 11" xfId="179" xr:uid="{00000000-0005-0000-0000-0000B6010000}"/>
    <cellStyle name="Standard 2 3 2 2 11 2" xfId="1473" xr:uid="{00000000-0005-0000-0000-0000B7010000}"/>
    <cellStyle name="Standard 2 3 2 2 12" xfId="1474" xr:uid="{00000000-0005-0000-0000-0000B8010000}"/>
    <cellStyle name="Standard 2 3 2 2 13" xfId="1475" xr:uid="{00000000-0005-0000-0000-0000B9010000}"/>
    <cellStyle name="Standard 2 3 2 2 2" xfId="180" xr:uid="{00000000-0005-0000-0000-0000BA010000}"/>
    <cellStyle name="Standard 2 3 2 2 2 2" xfId="181" xr:uid="{00000000-0005-0000-0000-0000BB010000}"/>
    <cellStyle name="Standard 2 3 2 2 2 2 2" xfId="182" xr:uid="{00000000-0005-0000-0000-0000BC010000}"/>
    <cellStyle name="Standard 2 3 2 2 2 2 2 2" xfId="183" xr:uid="{00000000-0005-0000-0000-0000BD010000}"/>
    <cellStyle name="Standard 2 3 2 2 2 2 2 2 2" xfId="1476" xr:uid="{00000000-0005-0000-0000-0000BE010000}"/>
    <cellStyle name="Standard 2 3 2 2 2 2 2 3" xfId="1477" xr:uid="{00000000-0005-0000-0000-0000BF010000}"/>
    <cellStyle name="Standard 2 3 2 2 2 2 2 4" xfId="1478" xr:uid="{00000000-0005-0000-0000-0000C0010000}"/>
    <cellStyle name="Standard 2 3 2 2 2 2 3" xfId="184" xr:uid="{00000000-0005-0000-0000-0000C1010000}"/>
    <cellStyle name="Standard 2 3 2 2 2 2 3 2" xfId="1479" xr:uid="{00000000-0005-0000-0000-0000C2010000}"/>
    <cellStyle name="Standard 2 3 2 2 2 2 3 3" xfId="1480" xr:uid="{00000000-0005-0000-0000-0000C3010000}"/>
    <cellStyle name="Standard 2 3 2 2 2 2 4" xfId="185" xr:uid="{00000000-0005-0000-0000-0000C4010000}"/>
    <cellStyle name="Standard 2 3 2 2 2 2 4 2" xfId="1481" xr:uid="{00000000-0005-0000-0000-0000C5010000}"/>
    <cellStyle name="Standard 2 3 2 2 2 2 5" xfId="1482" xr:uid="{00000000-0005-0000-0000-0000C6010000}"/>
    <cellStyle name="Standard 2 3 2 2 2 2 6" xfId="1483" xr:uid="{00000000-0005-0000-0000-0000C7010000}"/>
    <cellStyle name="Standard 2 3 2 2 2 3" xfId="186" xr:uid="{00000000-0005-0000-0000-0000C8010000}"/>
    <cellStyle name="Standard 2 3 2 2 2 3 2" xfId="187" xr:uid="{00000000-0005-0000-0000-0000C9010000}"/>
    <cellStyle name="Standard 2 3 2 2 2 3 2 2" xfId="1484" xr:uid="{00000000-0005-0000-0000-0000CA010000}"/>
    <cellStyle name="Standard 2 3 2 2 2 3 2 3" xfId="1485" xr:uid="{00000000-0005-0000-0000-0000CB010000}"/>
    <cellStyle name="Standard 2 3 2 2 2 3 3" xfId="188" xr:uid="{00000000-0005-0000-0000-0000CC010000}"/>
    <cellStyle name="Standard 2 3 2 2 2 3 3 2" xfId="1486" xr:uid="{00000000-0005-0000-0000-0000CD010000}"/>
    <cellStyle name="Standard 2 3 2 2 2 3 4" xfId="1487" xr:uid="{00000000-0005-0000-0000-0000CE010000}"/>
    <cellStyle name="Standard 2 3 2 2 2 3 5" xfId="1488" xr:uid="{00000000-0005-0000-0000-0000CF010000}"/>
    <cellStyle name="Standard 2 3 2 2 2 4" xfId="189" xr:uid="{00000000-0005-0000-0000-0000D0010000}"/>
    <cellStyle name="Standard 2 3 2 2 2 4 2" xfId="190" xr:uid="{00000000-0005-0000-0000-0000D1010000}"/>
    <cellStyle name="Standard 2 3 2 2 2 4 2 2" xfId="1489" xr:uid="{00000000-0005-0000-0000-0000D2010000}"/>
    <cellStyle name="Standard 2 3 2 2 2 4 3" xfId="1490" xr:uid="{00000000-0005-0000-0000-0000D3010000}"/>
    <cellStyle name="Standard 2 3 2 2 2 4 4" xfId="1491" xr:uid="{00000000-0005-0000-0000-0000D4010000}"/>
    <cellStyle name="Standard 2 3 2 2 2 5" xfId="191" xr:uid="{00000000-0005-0000-0000-0000D5010000}"/>
    <cellStyle name="Standard 2 3 2 2 2 5 2" xfId="1492" xr:uid="{00000000-0005-0000-0000-0000D6010000}"/>
    <cellStyle name="Standard 2 3 2 2 2 5 3" xfId="1493" xr:uid="{00000000-0005-0000-0000-0000D7010000}"/>
    <cellStyle name="Standard 2 3 2 2 2 6" xfId="192" xr:uid="{00000000-0005-0000-0000-0000D8010000}"/>
    <cellStyle name="Standard 2 3 2 2 2 6 2" xfId="1494" xr:uid="{00000000-0005-0000-0000-0000D9010000}"/>
    <cellStyle name="Standard 2 3 2 2 2 7" xfId="193" xr:uid="{00000000-0005-0000-0000-0000DA010000}"/>
    <cellStyle name="Standard 2 3 2 2 2 7 2" xfId="1495" xr:uid="{00000000-0005-0000-0000-0000DB010000}"/>
    <cellStyle name="Standard 2 3 2 2 2 8" xfId="1496" xr:uid="{00000000-0005-0000-0000-0000DC010000}"/>
    <cellStyle name="Standard 2 3 2 2 2 9" xfId="1497" xr:uid="{00000000-0005-0000-0000-0000DD010000}"/>
    <cellStyle name="Standard 2 3 2 2 3" xfId="194" xr:uid="{00000000-0005-0000-0000-0000DE010000}"/>
    <cellStyle name="Standard 2 3 2 2 3 2" xfId="195" xr:uid="{00000000-0005-0000-0000-0000DF010000}"/>
    <cellStyle name="Standard 2 3 2 2 3 2 2" xfId="196" xr:uid="{00000000-0005-0000-0000-0000E0010000}"/>
    <cellStyle name="Standard 2 3 2 2 3 2 2 2" xfId="197" xr:uid="{00000000-0005-0000-0000-0000E1010000}"/>
    <cellStyle name="Standard 2 3 2 2 3 2 2 2 2" xfId="1498" xr:uid="{00000000-0005-0000-0000-0000E2010000}"/>
    <cellStyle name="Standard 2 3 2 2 3 2 2 3" xfId="1499" xr:uid="{00000000-0005-0000-0000-0000E3010000}"/>
    <cellStyle name="Standard 2 3 2 2 3 2 2 4" xfId="1500" xr:uid="{00000000-0005-0000-0000-0000E4010000}"/>
    <cellStyle name="Standard 2 3 2 2 3 2 3" xfId="198" xr:uid="{00000000-0005-0000-0000-0000E5010000}"/>
    <cellStyle name="Standard 2 3 2 2 3 2 3 2" xfId="1501" xr:uid="{00000000-0005-0000-0000-0000E6010000}"/>
    <cellStyle name="Standard 2 3 2 2 3 2 3 3" xfId="1502" xr:uid="{00000000-0005-0000-0000-0000E7010000}"/>
    <cellStyle name="Standard 2 3 2 2 3 2 4" xfId="199" xr:uid="{00000000-0005-0000-0000-0000E8010000}"/>
    <cellStyle name="Standard 2 3 2 2 3 2 4 2" xfId="1503" xr:uid="{00000000-0005-0000-0000-0000E9010000}"/>
    <cellStyle name="Standard 2 3 2 2 3 2 5" xfId="1504" xr:uid="{00000000-0005-0000-0000-0000EA010000}"/>
    <cellStyle name="Standard 2 3 2 2 3 2 6" xfId="1505" xr:uid="{00000000-0005-0000-0000-0000EB010000}"/>
    <cellStyle name="Standard 2 3 2 2 3 3" xfId="200" xr:uid="{00000000-0005-0000-0000-0000EC010000}"/>
    <cellStyle name="Standard 2 3 2 2 3 3 2" xfId="201" xr:uid="{00000000-0005-0000-0000-0000ED010000}"/>
    <cellStyle name="Standard 2 3 2 2 3 3 2 2" xfId="1506" xr:uid="{00000000-0005-0000-0000-0000EE010000}"/>
    <cellStyle name="Standard 2 3 2 2 3 3 2 3" xfId="1507" xr:uid="{00000000-0005-0000-0000-0000EF010000}"/>
    <cellStyle name="Standard 2 3 2 2 3 3 3" xfId="202" xr:uid="{00000000-0005-0000-0000-0000F0010000}"/>
    <cellStyle name="Standard 2 3 2 2 3 3 3 2" xfId="1508" xr:uid="{00000000-0005-0000-0000-0000F1010000}"/>
    <cellStyle name="Standard 2 3 2 2 3 3 4" xfId="1509" xr:uid="{00000000-0005-0000-0000-0000F2010000}"/>
    <cellStyle name="Standard 2 3 2 2 3 3 5" xfId="1510" xr:uid="{00000000-0005-0000-0000-0000F3010000}"/>
    <cellStyle name="Standard 2 3 2 2 3 4" xfId="203" xr:uid="{00000000-0005-0000-0000-0000F4010000}"/>
    <cellStyle name="Standard 2 3 2 2 3 4 2" xfId="204" xr:uid="{00000000-0005-0000-0000-0000F5010000}"/>
    <cellStyle name="Standard 2 3 2 2 3 4 2 2" xfId="1511" xr:uid="{00000000-0005-0000-0000-0000F6010000}"/>
    <cellStyle name="Standard 2 3 2 2 3 4 3" xfId="1512" xr:uid="{00000000-0005-0000-0000-0000F7010000}"/>
    <cellStyle name="Standard 2 3 2 2 3 4 4" xfId="1513" xr:uid="{00000000-0005-0000-0000-0000F8010000}"/>
    <cellStyle name="Standard 2 3 2 2 3 5" xfId="205" xr:uid="{00000000-0005-0000-0000-0000F9010000}"/>
    <cellStyle name="Standard 2 3 2 2 3 5 2" xfId="1514" xr:uid="{00000000-0005-0000-0000-0000FA010000}"/>
    <cellStyle name="Standard 2 3 2 2 3 5 3" xfId="1515" xr:uid="{00000000-0005-0000-0000-0000FB010000}"/>
    <cellStyle name="Standard 2 3 2 2 3 6" xfId="206" xr:uid="{00000000-0005-0000-0000-0000FC010000}"/>
    <cellStyle name="Standard 2 3 2 2 3 6 2" xfId="1516" xr:uid="{00000000-0005-0000-0000-0000FD010000}"/>
    <cellStyle name="Standard 2 3 2 2 3 7" xfId="207" xr:uid="{00000000-0005-0000-0000-0000FE010000}"/>
    <cellStyle name="Standard 2 3 2 2 3 7 2" xfId="1517" xr:uid="{00000000-0005-0000-0000-0000FF010000}"/>
    <cellStyle name="Standard 2 3 2 2 3 8" xfId="1518" xr:uid="{00000000-0005-0000-0000-000000020000}"/>
    <cellStyle name="Standard 2 3 2 2 3 9" xfId="1519" xr:uid="{00000000-0005-0000-0000-000001020000}"/>
    <cellStyle name="Standard 2 3 2 2 4" xfId="208" xr:uid="{00000000-0005-0000-0000-000002020000}"/>
    <cellStyle name="Standard 2 3 2 2 4 2" xfId="209" xr:uid="{00000000-0005-0000-0000-000003020000}"/>
    <cellStyle name="Standard 2 3 2 2 4 2 2" xfId="210" xr:uid="{00000000-0005-0000-0000-000004020000}"/>
    <cellStyle name="Standard 2 3 2 2 4 2 2 2" xfId="1520" xr:uid="{00000000-0005-0000-0000-000005020000}"/>
    <cellStyle name="Standard 2 3 2 2 4 2 2 3" xfId="1521" xr:uid="{00000000-0005-0000-0000-000006020000}"/>
    <cellStyle name="Standard 2 3 2 2 4 2 3" xfId="211" xr:uid="{00000000-0005-0000-0000-000007020000}"/>
    <cellStyle name="Standard 2 3 2 2 4 2 3 2" xfId="1522" xr:uid="{00000000-0005-0000-0000-000008020000}"/>
    <cellStyle name="Standard 2 3 2 2 4 2 4" xfId="1523" xr:uid="{00000000-0005-0000-0000-000009020000}"/>
    <cellStyle name="Standard 2 3 2 2 4 2 5" xfId="1524" xr:uid="{00000000-0005-0000-0000-00000A020000}"/>
    <cellStyle name="Standard 2 3 2 2 4 3" xfId="212" xr:uid="{00000000-0005-0000-0000-00000B020000}"/>
    <cellStyle name="Standard 2 3 2 2 4 3 2" xfId="213" xr:uid="{00000000-0005-0000-0000-00000C020000}"/>
    <cellStyle name="Standard 2 3 2 2 4 3 2 2" xfId="1525" xr:uid="{00000000-0005-0000-0000-00000D020000}"/>
    <cellStyle name="Standard 2 3 2 2 4 3 3" xfId="1526" xr:uid="{00000000-0005-0000-0000-00000E020000}"/>
    <cellStyle name="Standard 2 3 2 2 4 3 4" xfId="1527" xr:uid="{00000000-0005-0000-0000-00000F020000}"/>
    <cellStyle name="Standard 2 3 2 2 4 4" xfId="214" xr:uid="{00000000-0005-0000-0000-000010020000}"/>
    <cellStyle name="Standard 2 3 2 2 4 4 2" xfId="1528" xr:uid="{00000000-0005-0000-0000-000011020000}"/>
    <cellStyle name="Standard 2 3 2 2 4 4 3" xfId="1529" xr:uid="{00000000-0005-0000-0000-000012020000}"/>
    <cellStyle name="Standard 2 3 2 2 4 5" xfId="215" xr:uid="{00000000-0005-0000-0000-000013020000}"/>
    <cellStyle name="Standard 2 3 2 2 4 5 2" xfId="1530" xr:uid="{00000000-0005-0000-0000-000014020000}"/>
    <cellStyle name="Standard 2 3 2 2 4 6" xfId="1531" xr:uid="{00000000-0005-0000-0000-000015020000}"/>
    <cellStyle name="Standard 2 3 2 2 4 7" xfId="1532" xr:uid="{00000000-0005-0000-0000-000016020000}"/>
    <cellStyle name="Standard 2 3 2 2 5" xfId="216" xr:uid="{00000000-0005-0000-0000-000017020000}"/>
    <cellStyle name="Standard 2 3 2 2 5 2" xfId="217" xr:uid="{00000000-0005-0000-0000-000018020000}"/>
    <cellStyle name="Standard 2 3 2 2 5 2 2" xfId="1533" xr:uid="{00000000-0005-0000-0000-000019020000}"/>
    <cellStyle name="Standard 2 3 2 2 5 2 3" xfId="1534" xr:uid="{00000000-0005-0000-0000-00001A020000}"/>
    <cellStyle name="Standard 2 3 2 2 5 3" xfId="218" xr:uid="{00000000-0005-0000-0000-00001B020000}"/>
    <cellStyle name="Standard 2 3 2 2 5 3 2" xfId="1535" xr:uid="{00000000-0005-0000-0000-00001C020000}"/>
    <cellStyle name="Standard 2 3 2 2 5 4" xfId="1536" xr:uid="{00000000-0005-0000-0000-00001D020000}"/>
    <cellStyle name="Standard 2 3 2 2 5 5" xfId="1537" xr:uid="{00000000-0005-0000-0000-00001E020000}"/>
    <cellStyle name="Standard 2 3 2 2 6" xfId="219" xr:uid="{00000000-0005-0000-0000-00001F020000}"/>
    <cellStyle name="Standard 2 3 2 2 6 2" xfId="220" xr:uid="{00000000-0005-0000-0000-000020020000}"/>
    <cellStyle name="Standard 2 3 2 2 6 2 2" xfId="1538" xr:uid="{00000000-0005-0000-0000-000021020000}"/>
    <cellStyle name="Standard 2 3 2 2 6 3" xfId="1539" xr:uid="{00000000-0005-0000-0000-000022020000}"/>
    <cellStyle name="Standard 2 3 2 2 6 4" xfId="1540" xr:uid="{00000000-0005-0000-0000-000023020000}"/>
    <cellStyle name="Standard 2 3 2 2 7" xfId="221" xr:uid="{00000000-0005-0000-0000-000024020000}"/>
    <cellStyle name="Standard 2 3 2 2 7 2" xfId="1541" xr:uid="{00000000-0005-0000-0000-000025020000}"/>
    <cellStyle name="Standard 2 3 2 2 7 3" xfId="1542" xr:uid="{00000000-0005-0000-0000-000026020000}"/>
    <cellStyle name="Standard 2 3 2 2 8" xfId="222" xr:uid="{00000000-0005-0000-0000-000027020000}"/>
    <cellStyle name="Standard 2 3 2 2 8 2" xfId="1543" xr:uid="{00000000-0005-0000-0000-000028020000}"/>
    <cellStyle name="Standard 2 3 2 2 8 3" xfId="1544" xr:uid="{00000000-0005-0000-0000-000029020000}"/>
    <cellStyle name="Standard 2 3 2 2 9" xfId="223" xr:uid="{00000000-0005-0000-0000-00002A020000}"/>
    <cellStyle name="Standard 2 3 2 2 9 2" xfId="1545" xr:uid="{00000000-0005-0000-0000-00002B020000}"/>
    <cellStyle name="Standard 2 3 2 3" xfId="224" xr:uid="{00000000-0005-0000-0000-00002C020000}"/>
    <cellStyle name="Standard 2 3 2 3 10" xfId="225" xr:uid="{00000000-0005-0000-0000-00002D020000}"/>
    <cellStyle name="Standard 2 3 2 3 10 2" xfId="1546" xr:uid="{00000000-0005-0000-0000-00002E020000}"/>
    <cellStyle name="Standard 2 3 2 3 11" xfId="226" xr:uid="{00000000-0005-0000-0000-00002F020000}"/>
    <cellStyle name="Standard 2 3 2 3 11 2" xfId="1547" xr:uid="{00000000-0005-0000-0000-000030020000}"/>
    <cellStyle name="Standard 2 3 2 3 12" xfId="1548" xr:uid="{00000000-0005-0000-0000-000031020000}"/>
    <cellStyle name="Standard 2 3 2 3 13" xfId="1549" xr:uid="{00000000-0005-0000-0000-000032020000}"/>
    <cellStyle name="Standard 2 3 2 3 2" xfId="227" xr:uid="{00000000-0005-0000-0000-000033020000}"/>
    <cellStyle name="Standard 2 3 2 3 2 2" xfId="228" xr:uid="{00000000-0005-0000-0000-000034020000}"/>
    <cellStyle name="Standard 2 3 2 3 2 2 2" xfId="229" xr:uid="{00000000-0005-0000-0000-000035020000}"/>
    <cellStyle name="Standard 2 3 2 3 2 2 2 2" xfId="230" xr:uid="{00000000-0005-0000-0000-000036020000}"/>
    <cellStyle name="Standard 2 3 2 3 2 2 2 2 2" xfId="1550" xr:uid="{00000000-0005-0000-0000-000037020000}"/>
    <cellStyle name="Standard 2 3 2 3 2 2 2 3" xfId="1551" xr:uid="{00000000-0005-0000-0000-000038020000}"/>
    <cellStyle name="Standard 2 3 2 3 2 2 2 4" xfId="1552" xr:uid="{00000000-0005-0000-0000-000039020000}"/>
    <cellStyle name="Standard 2 3 2 3 2 2 3" xfId="231" xr:uid="{00000000-0005-0000-0000-00003A020000}"/>
    <cellStyle name="Standard 2 3 2 3 2 2 3 2" xfId="1553" xr:uid="{00000000-0005-0000-0000-00003B020000}"/>
    <cellStyle name="Standard 2 3 2 3 2 2 3 3" xfId="1554" xr:uid="{00000000-0005-0000-0000-00003C020000}"/>
    <cellStyle name="Standard 2 3 2 3 2 2 4" xfId="232" xr:uid="{00000000-0005-0000-0000-00003D020000}"/>
    <cellStyle name="Standard 2 3 2 3 2 2 4 2" xfId="1555" xr:uid="{00000000-0005-0000-0000-00003E020000}"/>
    <cellStyle name="Standard 2 3 2 3 2 2 5" xfId="1556" xr:uid="{00000000-0005-0000-0000-00003F020000}"/>
    <cellStyle name="Standard 2 3 2 3 2 2 6" xfId="1557" xr:uid="{00000000-0005-0000-0000-000040020000}"/>
    <cellStyle name="Standard 2 3 2 3 2 3" xfId="233" xr:uid="{00000000-0005-0000-0000-000041020000}"/>
    <cellStyle name="Standard 2 3 2 3 2 3 2" xfId="234" xr:uid="{00000000-0005-0000-0000-000042020000}"/>
    <cellStyle name="Standard 2 3 2 3 2 3 2 2" xfId="1558" xr:uid="{00000000-0005-0000-0000-000043020000}"/>
    <cellStyle name="Standard 2 3 2 3 2 3 2 3" xfId="1559" xr:uid="{00000000-0005-0000-0000-000044020000}"/>
    <cellStyle name="Standard 2 3 2 3 2 3 3" xfId="235" xr:uid="{00000000-0005-0000-0000-000045020000}"/>
    <cellStyle name="Standard 2 3 2 3 2 3 3 2" xfId="1560" xr:uid="{00000000-0005-0000-0000-000046020000}"/>
    <cellStyle name="Standard 2 3 2 3 2 3 4" xfId="1561" xr:uid="{00000000-0005-0000-0000-000047020000}"/>
    <cellStyle name="Standard 2 3 2 3 2 3 5" xfId="1562" xr:uid="{00000000-0005-0000-0000-000048020000}"/>
    <cellStyle name="Standard 2 3 2 3 2 4" xfId="236" xr:uid="{00000000-0005-0000-0000-000049020000}"/>
    <cellStyle name="Standard 2 3 2 3 2 4 2" xfId="237" xr:uid="{00000000-0005-0000-0000-00004A020000}"/>
    <cellStyle name="Standard 2 3 2 3 2 4 2 2" xfId="1563" xr:uid="{00000000-0005-0000-0000-00004B020000}"/>
    <cellStyle name="Standard 2 3 2 3 2 4 3" xfId="1564" xr:uid="{00000000-0005-0000-0000-00004C020000}"/>
    <cellStyle name="Standard 2 3 2 3 2 4 4" xfId="1565" xr:uid="{00000000-0005-0000-0000-00004D020000}"/>
    <cellStyle name="Standard 2 3 2 3 2 5" xfId="238" xr:uid="{00000000-0005-0000-0000-00004E020000}"/>
    <cellStyle name="Standard 2 3 2 3 2 5 2" xfId="1566" xr:uid="{00000000-0005-0000-0000-00004F020000}"/>
    <cellStyle name="Standard 2 3 2 3 2 5 3" xfId="1567" xr:uid="{00000000-0005-0000-0000-000050020000}"/>
    <cellStyle name="Standard 2 3 2 3 2 6" xfId="239" xr:uid="{00000000-0005-0000-0000-000051020000}"/>
    <cellStyle name="Standard 2 3 2 3 2 6 2" xfId="1568" xr:uid="{00000000-0005-0000-0000-000052020000}"/>
    <cellStyle name="Standard 2 3 2 3 2 7" xfId="240" xr:uid="{00000000-0005-0000-0000-000053020000}"/>
    <cellStyle name="Standard 2 3 2 3 2 7 2" xfId="1569" xr:uid="{00000000-0005-0000-0000-000054020000}"/>
    <cellStyle name="Standard 2 3 2 3 2 8" xfId="1570" xr:uid="{00000000-0005-0000-0000-000055020000}"/>
    <cellStyle name="Standard 2 3 2 3 2 9" xfId="1571" xr:uid="{00000000-0005-0000-0000-000056020000}"/>
    <cellStyle name="Standard 2 3 2 3 3" xfId="241" xr:uid="{00000000-0005-0000-0000-000057020000}"/>
    <cellStyle name="Standard 2 3 2 3 3 2" xfId="242" xr:uid="{00000000-0005-0000-0000-000058020000}"/>
    <cellStyle name="Standard 2 3 2 3 3 2 2" xfId="243" xr:uid="{00000000-0005-0000-0000-000059020000}"/>
    <cellStyle name="Standard 2 3 2 3 3 2 2 2" xfId="244" xr:uid="{00000000-0005-0000-0000-00005A020000}"/>
    <cellStyle name="Standard 2 3 2 3 3 2 2 2 2" xfId="1572" xr:uid="{00000000-0005-0000-0000-00005B020000}"/>
    <cellStyle name="Standard 2 3 2 3 3 2 2 3" xfId="1573" xr:uid="{00000000-0005-0000-0000-00005C020000}"/>
    <cellStyle name="Standard 2 3 2 3 3 2 2 4" xfId="1574" xr:uid="{00000000-0005-0000-0000-00005D020000}"/>
    <cellStyle name="Standard 2 3 2 3 3 2 3" xfId="245" xr:uid="{00000000-0005-0000-0000-00005E020000}"/>
    <cellStyle name="Standard 2 3 2 3 3 2 3 2" xfId="1575" xr:uid="{00000000-0005-0000-0000-00005F020000}"/>
    <cellStyle name="Standard 2 3 2 3 3 2 3 3" xfId="1576" xr:uid="{00000000-0005-0000-0000-000060020000}"/>
    <cellStyle name="Standard 2 3 2 3 3 2 4" xfId="246" xr:uid="{00000000-0005-0000-0000-000061020000}"/>
    <cellStyle name="Standard 2 3 2 3 3 2 4 2" xfId="1577" xr:uid="{00000000-0005-0000-0000-000062020000}"/>
    <cellStyle name="Standard 2 3 2 3 3 2 5" xfId="1578" xr:uid="{00000000-0005-0000-0000-000063020000}"/>
    <cellStyle name="Standard 2 3 2 3 3 2 6" xfId="1579" xr:uid="{00000000-0005-0000-0000-000064020000}"/>
    <cellStyle name="Standard 2 3 2 3 3 3" xfId="247" xr:uid="{00000000-0005-0000-0000-000065020000}"/>
    <cellStyle name="Standard 2 3 2 3 3 3 2" xfId="248" xr:uid="{00000000-0005-0000-0000-000066020000}"/>
    <cellStyle name="Standard 2 3 2 3 3 3 2 2" xfId="1580" xr:uid="{00000000-0005-0000-0000-000067020000}"/>
    <cellStyle name="Standard 2 3 2 3 3 3 2 3" xfId="1581" xr:uid="{00000000-0005-0000-0000-000068020000}"/>
    <cellStyle name="Standard 2 3 2 3 3 3 3" xfId="249" xr:uid="{00000000-0005-0000-0000-000069020000}"/>
    <cellStyle name="Standard 2 3 2 3 3 3 3 2" xfId="1582" xr:uid="{00000000-0005-0000-0000-00006A020000}"/>
    <cellStyle name="Standard 2 3 2 3 3 3 4" xfId="1583" xr:uid="{00000000-0005-0000-0000-00006B020000}"/>
    <cellStyle name="Standard 2 3 2 3 3 3 5" xfId="1584" xr:uid="{00000000-0005-0000-0000-00006C020000}"/>
    <cellStyle name="Standard 2 3 2 3 3 4" xfId="250" xr:uid="{00000000-0005-0000-0000-00006D020000}"/>
    <cellStyle name="Standard 2 3 2 3 3 4 2" xfId="251" xr:uid="{00000000-0005-0000-0000-00006E020000}"/>
    <cellStyle name="Standard 2 3 2 3 3 4 2 2" xfId="1585" xr:uid="{00000000-0005-0000-0000-00006F020000}"/>
    <cellStyle name="Standard 2 3 2 3 3 4 3" xfId="1586" xr:uid="{00000000-0005-0000-0000-000070020000}"/>
    <cellStyle name="Standard 2 3 2 3 3 4 4" xfId="1587" xr:uid="{00000000-0005-0000-0000-000071020000}"/>
    <cellStyle name="Standard 2 3 2 3 3 5" xfId="252" xr:uid="{00000000-0005-0000-0000-000072020000}"/>
    <cellStyle name="Standard 2 3 2 3 3 5 2" xfId="1588" xr:uid="{00000000-0005-0000-0000-000073020000}"/>
    <cellStyle name="Standard 2 3 2 3 3 5 3" xfId="1589" xr:uid="{00000000-0005-0000-0000-000074020000}"/>
    <cellStyle name="Standard 2 3 2 3 3 6" xfId="253" xr:uid="{00000000-0005-0000-0000-000075020000}"/>
    <cellStyle name="Standard 2 3 2 3 3 6 2" xfId="1590" xr:uid="{00000000-0005-0000-0000-000076020000}"/>
    <cellStyle name="Standard 2 3 2 3 3 7" xfId="254" xr:uid="{00000000-0005-0000-0000-000077020000}"/>
    <cellStyle name="Standard 2 3 2 3 3 7 2" xfId="1591" xr:uid="{00000000-0005-0000-0000-000078020000}"/>
    <cellStyle name="Standard 2 3 2 3 3 8" xfId="1592" xr:uid="{00000000-0005-0000-0000-000079020000}"/>
    <cellStyle name="Standard 2 3 2 3 3 9" xfId="1593" xr:uid="{00000000-0005-0000-0000-00007A020000}"/>
    <cellStyle name="Standard 2 3 2 3 4" xfId="255" xr:uid="{00000000-0005-0000-0000-00007B020000}"/>
    <cellStyle name="Standard 2 3 2 3 4 2" xfId="256" xr:uid="{00000000-0005-0000-0000-00007C020000}"/>
    <cellStyle name="Standard 2 3 2 3 4 2 2" xfId="257" xr:uid="{00000000-0005-0000-0000-00007D020000}"/>
    <cellStyle name="Standard 2 3 2 3 4 2 2 2" xfId="1594" xr:uid="{00000000-0005-0000-0000-00007E020000}"/>
    <cellStyle name="Standard 2 3 2 3 4 2 2 3" xfId="1595" xr:uid="{00000000-0005-0000-0000-00007F020000}"/>
    <cellStyle name="Standard 2 3 2 3 4 2 3" xfId="258" xr:uid="{00000000-0005-0000-0000-000080020000}"/>
    <cellStyle name="Standard 2 3 2 3 4 2 3 2" xfId="1596" xr:uid="{00000000-0005-0000-0000-000081020000}"/>
    <cellStyle name="Standard 2 3 2 3 4 2 4" xfId="1597" xr:uid="{00000000-0005-0000-0000-000082020000}"/>
    <cellStyle name="Standard 2 3 2 3 4 2 5" xfId="1598" xr:uid="{00000000-0005-0000-0000-000083020000}"/>
    <cellStyle name="Standard 2 3 2 3 4 3" xfId="259" xr:uid="{00000000-0005-0000-0000-000084020000}"/>
    <cellStyle name="Standard 2 3 2 3 4 3 2" xfId="260" xr:uid="{00000000-0005-0000-0000-000085020000}"/>
    <cellStyle name="Standard 2 3 2 3 4 3 2 2" xfId="1599" xr:uid="{00000000-0005-0000-0000-000086020000}"/>
    <cellStyle name="Standard 2 3 2 3 4 3 3" xfId="1600" xr:uid="{00000000-0005-0000-0000-000087020000}"/>
    <cellStyle name="Standard 2 3 2 3 4 3 4" xfId="1601" xr:uid="{00000000-0005-0000-0000-000088020000}"/>
    <cellStyle name="Standard 2 3 2 3 4 4" xfId="261" xr:uid="{00000000-0005-0000-0000-000089020000}"/>
    <cellStyle name="Standard 2 3 2 3 4 4 2" xfId="1602" xr:uid="{00000000-0005-0000-0000-00008A020000}"/>
    <cellStyle name="Standard 2 3 2 3 4 4 3" xfId="1603" xr:uid="{00000000-0005-0000-0000-00008B020000}"/>
    <cellStyle name="Standard 2 3 2 3 4 5" xfId="262" xr:uid="{00000000-0005-0000-0000-00008C020000}"/>
    <cellStyle name="Standard 2 3 2 3 4 5 2" xfId="1604" xr:uid="{00000000-0005-0000-0000-00008D020000}"/>
    <cellStyle name="Standard 2 3 2 3 4 6" xfId="1605" xr:uid="{00000000-0005-0000-0000-00008E020000}"/>
    <cellStyle name="Standard 2 3 2 3 4 7" xfId="1606" xr:uid="{00000000-0005-0000-0000-00008F020000}"/>
    <cellStyle name="Standard 2 3 2 3 5" xfId="263" xr:uid="{00000000-0005-0000-0000-000090020000}"/>
    <cellStyle name="Standard 2 3 2 3 5 2" xfId="264" xr:uid="{00000000-0005-0000-0000-000091020000}"/>
    <cellStyle name="Standard 2 3 2 3 5 2 2" xfId="1607" xr:uid="{00000000-0005-0000-0000-000092020000}"/>
    <cellStyle name="Standard 2 3 2 3 5 2 3" xfId="1608" xr:uid="{00000000-0005-0000-0000-000093020000}"/>
    <cellStyle name="Standard 2 3 2 3 5 3" xfId="265" xr:uid="{00000000-0005-0000-0000-000094020000}"/>
    <cellStyle name="Standard 2 3 2 3 5 3 2" xfId="1609" xr:uid="{00000000-0005-0000-0000-000095020000}"/>
    <cellStyle name="Standard 2 3 2 3 5 4" xfId="1610" xr:uid="{00000000-0005-0000-0000-000096020000}"/>
    <cellStyle name="Standard 2 3 2 3 5 5" xfId="1611" xr:uid="{00000000-0005-0000-0000-000097020000}"/>
    <cellStyle name="Standard 2 3 2 3 6" xfId="266" xr:uid="{00000000-0005-0000-0000-000098020000}"/>
    <cellStyle name="Standard 2 3 2 3 6 2" xfId="267" xr:uid="{00000000-0005-0000-0000-000099020000}"/>
    <cellStyle name="Standard 2 3 2 3 6 2 2" xfId="1612" xr:uid="{00000000-0005-0000-0000-00009A020000}"/>
    <cellStyle name="Standard 2 3 2 3 6 3" xfId="1613" xr:uid="{00000000-0005-0000-0000-00009B020000}"/>
    <cellStyle name="Standard 2 3 2 3 6 4" xfId="1614" xr:uid="{00000000-0005-0000-0000-00009C020000}"/>
    <cellStyle name="Standard 2 3 2 3 7" xfId="268" xr:uid="{00000000-0005-0000-0000-00009D020000}"/>
    <cellStyle name="Standard 2 3 2 3 7 2" xfId="1615" xr:uid="{00000000-0005-0000-0000-00009E020000}"/>
    <cellStyle name="Standard 2 3 2 3 7 3" xfId="1616" xr:uid="{00000000-0005-0000-0000-00009F020000}"/>
    <cellStyle name="Standard 2 3 2 3 8" xfId="269" xr:uid="{00000000-0005-0000-0000-0000A0020000}"/>
    <cellStyle name="Standard 2 3 2 3 8 2" xfId="1617" xr:uid="{00000000-0005-0000-0000-0000A1020000}"/>
    <cellStyle name="Standard 2 3 2 3 8 3" xfId="1618" xr:uid="{00000000-0005-0000-0000-0000A2020000}"/>
    <cellStyle name="Standard 2 3 2 3 9" xfId="270" xr:uid="{00000000-0005-0000-0000-0000A3020000}"/>
    <cellStyle name="Standard 2 3 2 3 9 2" xfId="1619" xr:uid="{00000000-0005-0000-0000-0000A4020000}"/>
    <cellStyle name="Standard 2 3 2 4" xfId="271" xr:uid="{00000000-0005-0000-0000-0000A5020000}"/>
    <cellStyle name="Standard 2 3 2 4 10" xfId="272" xr:uid="{00000000-0005-0000-0000-0000A6020000}"/>
    <cellStyle name="Standard 2 3 2 4 10 2" xfId="1620" xr:uid="{00000000-0005-0000-0000-0000A7020000}"/>
    <cellStyle name="Standard 2 3 2 4 11" xfId="273" xr:uid="{00000000-0005-0000-0000-0000A8020000}"/>
    <cellStyle name="Standard 2 3 2 4 11 2" xfId="1621" xr:uid="{00000000-0005-0000-0000-0000A9020000}"/>
    <cellStyle name="Standard 2 3 2 4 12" xfId="274" xr:uid="{00000000-0005-0000-0000-0000AA020000}"/>
    <cellStyle name="Standard 2 3 2 4 12 2" xfId="1622" xr:uid="{00000000-0005-0000-0000-0000AB020000}"/>
    <cellStyle name="Standard 2 3 2 4 13" xfId="1623" xr:uid="{00000000-0005-0000-0000-0000AC020000}"/>
    <cellStyle name="Standard 2 3 2 4 2" xfId="5" xr:uid="{00000000-0005-0000-0000-0000AD020000}"/>
    <cellStyle name="Standard 2 3 2 4 2 10" xfId="275" xr:uid="{00000000-0005-0000-0000-0000AE020000}"/>
    <cellStyle name="Standard 2 3 2 4 2 10 2" xfId="1624" xr:uid="{00000000-0005-0000-0000-0000AF020000}"/>
    <cellStyle name="Standard 2 3 2 4 2 10 3" xfId="1625" xr:uid="{00000000-0005-0000-0000-0000B0020000}"/>
    <cellStyle name="Standard 2 3 2 4 2 11" xfId="276" xr:uid="{00000000-0005-0000-0000-0000B1020000}"/>
    <cellStyle name="Standard 2 3 2 4 2 11 2" xfId="1626" xr:uid="{00000000-0005-0000-0000-0000B2020000}"/>
    <cellStyle name="Standard 2 3 2 4 2 12" xfId="277" xr:uid="{00000000-0005-0000-0000-0000B3020000}"/>
    <cellStyle name="Standard 2 3 2 4 2 12 2" xfId="1627" xr:uid="{00000000-0005-0000-0000-0000B4020000}"/>
    <cellStyle name="Standard 2 3 2 4 2 13" xfId="278" xr:uid="{00000000-0005-0000-0000-0000B5020000}"/>
    <cellStyle name="Standard 2 3 2 4 2 13 2" xfId="1628" xr:uid="{00000000-0005-0000-0000-0000B6020000}"/>
    <cellStyle name="Standard 2 3 2 4 2 14" xfId="279" xr:uid="{00000000-0005-0000-0000-0000B7020000}"/>
    <cellStyle name="Standard 2 3 2 4 2 14 2" xfId="1629" xr:uid="{00000000-0005-0000-0000-0000B8020000}"/>
    <cellStyle name="Standard 2 3 2 4 2 15" xfId="1630" xr:uid="{00000000-0005-0000-0000-0000B9020000}"/>
    <cellStyle name="Standard 2 3 2 4 2 2" xfId="280" xr:uid="{00000000-0005-0000-0000-0000BA020000}"/>
    <cellStyle name="Standard 2 3 2 4 2 2 10" xfId="1631" xr:uid="{00000000-0005-0000-0000-0000BB020000}"/>
    <cellStyle name="Standard 2 3 2 4 2 2 2" xfId="281" xr:uid="{00000000-0005-0000-0000-0000BC020000}"/>
    <cellStyle name="Standard 2 3 2 4 2 2 2 2" xfId="282" xr:uid="{00000000-0005-0000-0000-0000BD020000}"/>
    <cellStyle name="Standard 2 3 2 4 2 2 2 2 2" xfId="283" xr:uid="{00000000-0005-0000-0000-0000BE020000}"/>
    <cellStyle name="Standard 2 3 2 4 2 2 2 2 2 2" xfId="284" xr:uid="{00000000-0005-0000-0000-0000BF020000}"/>
    <cellStyle name="Standard 2 3 2 4 2 2 2 2 2 2 2" xfId="1632" xr:uid="{00000000-0005-0000-0000-0000C0020000}"/>
    <cellStyle name="Standard 2 3 2 4 2 2 2 2 2 3" xfId="1633" xr:uid="{00000000-0005-0000-0000-0000C1020000}"/>
    <cellStyle name="Standard 2 3 2 4 2 2 2 2 2 4" xfId="1634" xr:uid="{00000000-0005-0000-0000-0000C2020000}"/>
    <cellStyle name="Standard 2 3 2 4 2 2 2 2 3" xfId="285" xr:uid="{00000000-0005-0000-0000-0000C3020000}"/>
    <cellStyle name="Standard 2 3 2 4 2 2 2 2 3 2" xfId="1635" xr:uid="{00000000-0005-0000-0000-0000C4020000}"/>
    <cellStyle name="Standard 2 3 2 4 2 2 2 2 3 3" xfId="1636" xr:uid="{00000000-0005-0000-0000-0000C5020000}"/>
    <cellStyle name="Standard 2 3 2 4 2 2 2 2 4" xfId="286" xr:uid="{00000000-0005-0000-0000-0000C6020000}"/>
    <cellStyle name="Standard 2 3 2 4 2 2 2 2 4 2" xfId="1637" xr:uid="{00000000-0005-0000-0000-0000C7020000}"/>
    <cellStyle name="Standard 2 3 2 4 2 2 2 2 5" xfId="1638" xr:uid="{00000000-0005-0000-0000-0000C8020000}"/>
    <cellStyle name="Standard 2 3 2 4 2 2 2 2 6" xfId="1639" xr:uid="{00000000-0005-0000-0000-0000C9020000}"/>
    <cellStyle name="Standard 2 3 2 4 2 2 2 3" xfId="287" xr:uid="{00000000-0005-0000-0000-0000CA020000}"/>
    <cellStyle name="Standard 2 3 2 4 2 2 2 3 2" xfId="288" xr:uid="{00000000-0005-0000-0000-0000CB020000}"/>
    <cellStyle name="Standard 2 3 2 4 2 2 2 3 2 2" xfId="1640" xr:uid="{00000000-0005-0000-0000-0000CC020000}"/>
    <cellStyle name="Standard 2 3 2 4 2 2 2 3 2 3" xfId="1641" xr:uid="{00000000-0005-0000-0000-0000CD020000}"/>
    <cellStyle name="Standard 2 3 2 4 2 2 2 3 3" xfId="289" xr:uid="{00000000-0005-0000-0000-0000CE020000}"/>
    <cellStyle name="Standard 2 3 2 4 2 2 2 3 3 2" xfId="1642" xr:uid="{00000000-0005-0000-0000-0000CF020000}"/>
    <cellStyle name="Standard 2 3 2 4 2 2 2 3 4" xfId="1643" xr:uid="{00000000-0005-0000-0000-0000D0020000}"/>
    <cellStyle name="Standard 2 3 2 4 2 2 2 3 5" xfId="1644" xr:uid="{00000000-0005-0000-0000-0000D1020000}"/>
    <cellStyle name="Standard 2 3 2 4 2 2 2 4" xfId="290" xr:uid="{00000000-0005-0000-0000-0000D2020000}"/>
    <cellStyle name="Standard 2 3 2 4 2 2 2 4 2" xfId="291" xr:uid="{00000000-0005-0000-0000-0000D3020000}"/>
    <cellStyle name="Standard 2 3 2 4 2 2 2 4 2 2" xfId="1645" xr:uid="{00000000-0005-0000-0000-0000D4020000}"/>
    <cellStyle name="Standard 2 3 2 4 2 2 2 4 3" xfId="1646" xr:uid="{00000000-0005-0000-0000-0000D5020000}"/>
    <cellStyle name="Standard 2 3 2 4 2 2 2 4 4" xfId="1647" xr:uid="{00000000-0005-0000-0000-0000D6020000}"/>
    <cellStyle name="Standard 2 3 2 4 2 2 2 5" xfId="292" xr:uid="{00000000-0005-0000-0000-0000D7020000}"/>
    <cellStyle name="Standard 2 3 2 4 2 2 2 5 2" xfId="1648" xr:uid="{00000000-0005-0000-0000-0000D8020000}"/>
    <cellStyle name="Standard 2 3 2 4 2 2 2 5 3" xfId="1649" xr:uid="{00000000-0005-0000-0000-0000D9020000}"/>
    <cellStyle name="Standard 2 3 2 4 2 2 2 6" xfId="293" xr:uid="{00000000-0005-0000-0000-0000DA020000}"/>
    <cellStyle name="Standard 2 3 2 4 2 2 2 6 2" xfId="1650" xr:uid="{00000000-0005-0000-0000-0000DB020000}"/>
    <cellStyle name="Standard 2 3 2 4 2 2 2 7" xfId="294" xr:uid="{00000000-0005-0000-0000-0000DC020000}"/>
    <cellStyle name="Standard 2 3 2 4 2 2 2 7 2" xfId="1651" xr:uid="{00000000-0005-0000-0000-0000DD020000}"/>
    <cellStyle name="Standard 2 3 2 4 2 2 2 8" xfId="1652" xr:uid="{00000000-0005-0000-0000-0000DE020000}"/>
    <cellStyle name="Standard 2 3 2 4 2 2 2 9" xfId="1653" xr:uid="{00000000-0005-0000-0000-0000DF020000}"/>
    <cellStyle name="Standard 2 3 2 4 2 2 3" xfId="295" xr:uid="{00000000-0005-0000-0000-0000E0020000}"/>
    <cellStyle name="Standard 2 3 2 4 2 2 3 2" xfId="296" xr:uid="{00000000-0005-0000-0000-0000E1020000}"/>
    <cellStyle name="Standard 2 3 2 4 2 2 3 2 2" xfId="297" xr:uid="{00000000-0005-0000-0000-0000E2020000}"/>
    <cellStyle name="Standard 2 3 2 4 2 2 3 2 2 2" xfId="1654" xr:uid="{00000000-0005-0000-0000-0000E3020000}"/>
    <cellStyle name="Standard 2 3 2 4 2 2 3 2 2 3" xfId="1655" xr:uid="{00000000-0005-0000-0000-0000E4020000}"/>
    <cellStyle name="Standard 2 3 2 4 2 2 3 2 3" xfId="298" xr:uid="{00000000-0005-0000-0000-0000E5020000}"/>
    <cellStyle name="Standard 2 3 2 4 2 2 3 2 3 2" xfId="1656" xr:uid="{00000000-0005-0000-0000-0000E6020000}"/>
    <cellStyle name="Standard 2 3 2 4 2 2 3 2 4" xfId="1657" xr:uid="{00000000-0005-0000-0000-0000E7020000}"/>
    <cellStyle name="Standard 2 3 2 4 2 2 3 2 5" xfId="1658" xr:uid="{00000000-0005-0000-0000-0000E8020000}"/>
    <cellStyle name="Standard 2 3 2 4 2 2 3 3" xfId="299" xr:uid="{00000000-0005-0000-0000-0000E9020000}"/>
    <cellStyle name="Standard 2 3 2 4 2 2 3 3 2" xfId="300" xr:uid="{00000000-0005-0000-0000-0000EA020000}"/>
    <cellStyle name="Standard 2 3 2 4 2 2 3 3 2 2" xfId="1659" xr:uid="{00000000-0005-0000-0000-0000EB020000}"/>
    <cellStyle name="Standard 2 3 2 4 2 2 3 3 3" xfId="1660" xr:uid="{00000000-0005-0000-0000-0000EC020000}"/>
    <cellStyle name="Standard 2 3 2 4 2 2 3 3 4" xfId="1661" xr:uid="{00000000-0005-0000-0000-0000ED020000}"/>
    <cellStyle name="Standard 2 3 2 4 2 2 3 4" xfId="301" xr:uid="{00000000-0005-0000-0000-0000EE020000}"/>
    <cellStyle name="Standard 2 3 2 4 2 2 3 4 2" xfId="1662" xr:uid="{00000000-0005-0000-0000-0000EF020000}"/>
    <cellStyle name="Standard 2 3 2 4 2 2 3 4 3" xfId="1663" xr:uid="{00000000-0005-0000-0000-0000F0020000}"/>
    <cellStyle name="Standard 2 3 2 4 2 2 3 5" xfId="302" xr:uid="{00000000-0005-0000-0000-0000F1020000}"/>
    <cellStyle name="Standard 2 3 2 4 2 2 3 5 2" xfId="1664" xr:uid="{00000000-0005-0000-0000-0000F2020000}"/>
    <cellStyle name="Standard 2 3 2 4 2 2 3 6" xfId="1665" xr:uid="{00000000-0005-0000-0000-0000F3020000}"/>
    <cellStyle name="Standard 2 3 2 4 2 2 3 7" xfId="1666" xr:uid="{00000000-0005-0000-0000-0000F4020000}"/>
    <cellStyle name="Standard 2 3 2 4 2 2 4" xfId="303" xr:uid="{00000000-0005-0000-0000-0000F5020000}"/>
    <cellStyle name="Standard 2 3 2 4 2 2 4 2" xfId="304" xr:uid="{00000000-0005-0000-0000-0000F6020000}"/>
    <cellStyle name="Standard 2 3 2 4 2 2 4 2 2" xfId="1667" xr:uid="{00000000-0005-0000-0000-0000F7020000}"/>
    <cellStyle name="Standard 2 3 2 4 2 2 4 2 3" xfId="1668" xr:uid="{00000000-0005-0000-0000-0000F8020000}"/>
    <cellStyle name="Standard 2 3 2 4 2 2 4 3" xfId="305" xr:uid="{00000000-0005-0000-0000-0000F9020000}"/>
    <cellStyle name="Standard 2 3 2 4 2 2 4 3 2" xfId="1669" xr:uid="{00000000-0005-0000-0000-0000FA020000}"/>
    <cellStyle name="Standard 2 3 2 4 2 2 4 4" xfId="1670" xr:uid="{00000000-0005-0000-0000-0000FB020000}"/>
    <cellStyle name="Standard 2 3 2 4 2 2 4 5" xfId="1671" xr:uid="{00000000-0005-0000-0000-0000FC020000}"/>
    <cellStyle name="Standard 2 3 2 4 2 2 5" xfId="306" xr:uid="{00000000-0005-0000-0000-0000FD020000}"/>
    <cellStyle name="Standard 2 3 2 4 2 2 5 2" xfId="307" xr:uid="{00000000-0005-0000-0000-0000FE020000}"/>
    <cellStyle name="Standard 2 3 2 4 2 2 5 2 2" xfId="1672" xr:uid="{00000000-0005-0000-0000-0000FF020000}"/>
    <cellStyle name="Standard 2 3 2 4 2 2 5 3" xfId="1673" xr:uid="{00000000-0005-0000-0000-000000030000}"/>
    <cellStyle name="Standard 2 3 2 4 2 2 5 4" xfId="1674" xr:uid="{00000000-0005-0000-0000-000001030000}"/>
    <cellStyle name="Standard 2 3 2 4 2 2 6" xfId="308" xr:uid="{00000000-0005-0000-0000-000002030000}"/>
    <cellStyle name="Standard 2 3 2 4 2 2 6 2" xfId="1675" xr:uid="{00000000-0005-0000-0000-000003030000}"/>
    <cellStyle name="Standard 2 3 2 4 2 2 6 3" xfId="1676" xr:uid="{00000000-0005-0000-0000-000004030000}"/>
    <cellStyle name="Standard 2 3 2 4 2 2 7" xfId="309" xr:uid="{00000000-0005-0000-0000-000005030000}"/>
    <cellStyle name="Standard 2 3 2 4 2 2 7 2" xfId="1677" xr:uid="{00000000-0005-0000-0000-000006030000}"/>
    <cellStyle name="Standard 2 3 2 4 2 2 8" xfId="310" xr:uid="{00000000-0005-0000-0000-000007030000}"/>
    <cellStyle name="Standard 2 3 2 4 2 2 8 2" xfId="1678" xr:uid="{00000000-0005-0000-0000-000008030000}"/>
    <cellStyle name="Standard 2 3 2 4 2 2 9" xfId="1679" xr:uid="{00000000-0005-0000-0000-000009030000}"/>
    <cellStyle name="Standard 2 3 2 4 2 3" xfId="311" xr:uid="{00000000-0005-0000-0000-00000A030000}"/>
    <cellStyle name="Standard 2 3 2 4 2 3 2" xfId="312" xr:uid="{00000000-0005-0000-0000-00000B030000}"/>
    <cellStyle name="Standard 2 3 2 4 2 3 2 2" xfId="313" xr:uid="{00000000-0005-0000-0000-00000C030000}"/>
    <cellStyle name="Standard 2 3 2 4 2 3 2 2 2" xfId="314" xr:uid="{00000000-0005-0000-0000-00000D030000}"/>
    <cellStyle name="Standard 2 3 2 4 2 3 2 2 2 2" xfId="1680" xr:uid="{00000000-0005-0000-0000-00000E030000}"/>
    <cellStyle name="Standard 2 3 2 4 2 3 2 2 3" xfId="1681" xr:uid="{00000000-0005-0000-0000-00000F030000}"/>
    <cellStyle name="Standard 2 3 2 4 2 3 2 2 4" xfId="1682" xr:uid="{00000000-0005-0000-0000-000010030000}"/>
    <cellStyle name="Standard 2 3 2 4 2 3 2 3" xfId="315" xr:uid="{00000000-0005-0000-0000-000011030000}"/>
    <cellStyle name="Standard 2 3 2 4 2 3 2 3 2" xfId="1683" xr:uid="{00000000-0005-0000-0000-000012030000}"/>
    <cellStyle name="Standard 2 3 2 4 2 3 2 3 3" xfId="1684" xr:uid="{00000000-0005-0000-0000-000013030000}"/>
    <cellStyle name="Standard 2 3 2 4 2 3 2 4" xfId="316" xr:uid="{00000000-0005-0000-0000-000014030000}"/>
    <cellStyle name="Standard 2 3 2 4 2 3 2 4 2" xfId="1685" xr:uid="{00000000-0005-0000-0000-000015030000}"/>
    <cellStyle name="Standard 2 3 2 4 2 3 2 5" xfId="1686" xr:uid="{00000000-0005-0000-0000-000016030000}"/>
    <cellStyle name="Standard 2 3 2 4 2 3 2 6" xfId="1687" xr:uid="{00000000-0005-0000-0000-000017030000}"/>
    <cellStyle name="Standard 2 3 2 4 2 3 3" xfId="317" xr:uid="{00000000-0005-0000-0000-000018030000}"/>
    <cellStyle name="Standard 2 3 2 4 2 3 3 2" xfId="318" xr:uid="{00000000-0005-0000-0000-000019030000}"/>
    <cellStyle name="Standard 2 3 2 4 2 3 3 2 2" xfId="1688" xr:uid="{00000000-0005-0000-0000-00001A030000}"/>
    <cellStyle name="Standard 2 3 2 4 2 3 3 2 3" xfId="1689" xr:uid="{00000000-0005-0000-0000-00001B030000}"/>
    <cellStyle name="Standard 2 3 2 4 2 3 3 3" xfId="319" xr:uid="{00000000-0005-0000-0000-00001C030000}"/>
    <cellStyle name="Standard 2 3 2 4 2 3 3 3 2" xfId="1690" xr:uid="{00000000-0005-0000-0000-00001D030000}"/>
    <cellStyle name="Standard 2 3 2 4 2 3 3 4" xfId="1691" xr:uid="{00000000-0005-0000-0000-00001E030000}"/>
    <cellStyle name="Standard 2 3 2 4 2 3 3 5" xfId="1692" xr:uid="{00000000-0005-0000-0000-00001F030000}"/>
    <cellStyle name="Standard 2 3 2 4 2 3 4" xfId="320" xr:uid="{00000000-0005-0000-0000-000020030000}"/>
    <cellStyle name="Standard 2 3 2 4 2 3 4 2" xfId="321" xr:uid="{00000000-0005-0000-0000-000021030000}"/>
    <cellStyle name="Standard 2 3 2 4 2 3 4 2 2" xfId="1693" xr:uid="{00000000-0005-0000-0000-000022030000}"/>
    <cellStyle name="Standard 2 3 2 4 2 3 4 3" xfId="1694" xr:uid="{00000000-0005-0000-0000-000023030000}"/>
    <cellStyle name="Standard 2 3 2 4 2 3 4 4" xfId="1695" xr:uid="{00000000-0005-0000-0000-000024030000}"/>
    <cellStyle name="Standard 2 3 2 4 2 3 5" xfId="322" xr:uid="{00000000-0005-0000-0000-000025030000}"/>
    <cellStyle name="Standard 2 3 2 4 2 3 5 2" xfId="1696" xr:uid="{00000000-0005-0000-0000-000026030000}"/>
    <cellStyle name="Standard 2 3 2 4 2 3 5 3" xfId="1697" xr:uid="{00000000-0005-0000-0000-000027030000}"/>
    <cellStyle name="Standard 2 3 2 4 2 3 6" xfId="323" xr:uid="{00000000-0005-0000-0000-000028030000}"/>
    <cellStyle name="Standard 2 3 2 4 2 3 6 2" xfId="1698" xr:uid="{00000000-0005-0000-0000-000029030000}"/>
    <cellStyle name="Standard 2 3 2 4 2 3 7" xfId="324" xr:uid="{00000000-0005-0000-0000-00002A030000}"/>
    <cellStyle name="Standard 2 3 2 4 2 3 7 2" xfId="1699" xr:uid="{00000000-0005-0000-0000-00002B030000}"/>
    <cellStyle name="Standard 2 3 2 4 2 3 8" xfId="1700" xr:uid="{00000000-0005-0000-0000-00002C030000}"/>
    <cellStyle name="Standard 2 3 2 4 2 3 9" xfId="1701" xr:uid="{00000000-0005-0000-0000-00002D030000}"/>
    <cellStyle name="Standard 2 3 2 4 2 4" xfId="325" xr:uid="{00000000-0005-0000-0000-00002E030000}"/>
    <cellStyle name="Standard 2 3 2 4 2 4 2" xfId="326" xr:uid="{00000000-0005-0000-0000-00002F030000}"/>
    <cellStyle name="Standard 2 3 2 4 2 4 2 2" xfId="327" xr:uid="{00000000-0005-0000-0000-000030030000}"/>
    <cellStyle name="Standard 2 3 2 4 2 4 2 2 2" xfId="328" xr:uid="{00000000-0005-0000-0000-000031030000}"/>
    <cellStyle name="Standard 2 3 2 4 2 4 2 2 2 2" xfId="1702" xr:uid="{00000000-0005-0000-0000-000032030000}"/>
    <cellStyle name="Standard 2 3 2 4 2 4 2 2 3" xfId="1703" xr:uid="{00000000-0005-0000-0000-000033030000}"/>
    <cellStyle name="Standard 2 3 2 4 2 4 2 2 4" xfId="1704" xr:uid="{00000000-0005-0000-0000-000034030000}"/>
    <cellStyle name="Standard 2 3 2 4 2 4 2 3" xfId="329" xr:uid="{00000000-0005-0000-0000-000035030000}"/>
    <cellStyle name="Standard 2 3 2 4 2 4 2 3 2" xfId="1705" xr:uid="{00000000-0005-0000-0000-000036030000}"/>
    <cellStyle name="Standard 2 3 2 4 2 4 2 3 3" xfId="1706" xr:uid="{00000000-0005-0000-0000-000037030000}"/>
    <cellStyle name="Standard 2 3 2 4 2 4 2 4" xfId="330" xr:uid="{00000000-0005-0000-0000-000038030000}"/>
    <cellStyle name="Standard 2 3 2 4 2 4 2 4 2" xfId="1707" xr:uid="{00000000-0005-0000-0000-000039030000}"/>
    <cellStyle name="Standard 2 3 2 4 2 4 2 5" xfId="1708" xr:uid="{00000000-0005-0000-0000-00003A030000}"/>
    <cellStyle name="Standard 2 3 2 4 2 4 2 6" xfId="1709" xr:uid="{00000000-0005-0000-0000-00003B030000}"/>
    <cellStyle name="Standard 2 3 2 4 2 4 3" xfId="331" xr:uid="{00000000-0005-0000-0000-00003C030000}"/>
    <cellStyle name="Standard 2 3 2 4 2 4 3 2" xfId="332" xr:uid="{00000000-0005-0000-0000-00003D030000}"/>
    <cellStyle name="Standard 2 3 2 4 2 4 3 2 2" xfId="1710" xr:uid="{00000000-0005-0000-0000-00003E030000}"/>
    <cellStyle name="Standard 2 3 2 4 2 4 3 2 3" xfId="1711" xr:uid="{00000000-0005-0000-0000-00003F030000}"/>
    <cellStyle name="Standard 2 3 2 4 2 4 3 3" xfId="333" xr:uid="{00000000-0005-0000-0000-000040030000}"/>
    <cellStyle name="Standard 2 3 2 4 2 4 3 3 2" xfId="1712" xr:uid="{00000000-0005-0000-0000-000041030000}"/>
    <cellStyle name="Standard 2 3 2 4 2 4 3 4" xfId="1713" xr:uid="{00000000-0005-0000-0000-000042030000}"/>
    <cellStyle name="Standard 2 3 2 4 2 4 3 5" xfId="1714" xr:uid="{00000000-0005-0000-0000-000043030000}"/>
    <cellStyle name="Standard 2 3 2 4 2 4 4" xfId="334" xr:uid="{00000000-0005-0000-0000-000044030000}"/>
    <cellStyle name="Standard 2 3 2 4 2 4 4 2" xfId="335" xr:uid="{00000000-0005-0000-0000-000045030000}"/>
    <cellStyle name="Standard 2 3 2 4 2 4 4 2 2" xfId="1715" xr:uid="{00000000-0005-0000-0000-000046030000}"/>
    <cellStyle name="Standard 2 3 2 4 2 4 4 3" xfId="1716" xr:uid="{00000000-0005-0000-0000-000047030000}"/>
    <cellStyle name="Standard 2 3 2 4 2 4 4 4" xfId="1717" xr:uid="{00000000-0005-0000-0000-000048030000}"/>
    <cellStyle name="Standard 2 3 2 4 2 4 5" xfId="336" xr:uid="{00000000-0005-0000-0000-000049030000}"/>
    <cellStyle name="Standard 2 3 2 4 2 4 5 2" xfId="1718" xr:uid="{00000000-0005-0000-0000-00004A030000}"/>
    <cellStyle name="Standard 2 3 2 4 2 4 5 3" xfId="1719" xr:uid="{00000000-0005-0000-0000-00004B030000}"/>
    <cellStyle name="Standard 2 3 2 4 2 4 6" xfId="337" xr:uid="{00000000-0005-0000-0000-00004C030000}"/>
    <cellStyle name="Standard 2 3 2 4 2 4 6 2" xfId="1720" xr:uid="{00000000-0005-0000-0000-00004D030000}"/>
    <cellStyle name="Standard 2 3 2 4 2 4 7" xfId="338" xr:uid="{00000000-0005-0000-0000-00004E030000}"/>
    <cellStyle name="Standard 2 3 2 4 2 4 7 2" xfId="1721" xr:uid="{00000000-0005-0000-0000-00004F030000}"/>
    <cellStyle name="Standard 2 3 2 4 2 4 8" xfId="1722" xr:uid="{00000000-0005-0000-0000-000050030000}"/>
    <cellStyle name="Standard 2 3 2 4 2 4 9" xfId="1723" xr:uid="{00000000-0005-0000-0000-000051030000}"/>
    <cellStyle name="Standard 2 3 2 4 2 5" xfId="339" xr:uid="{00000000-0005-0000-0000-000052030000}"/>
    <cellStyle name="Standard 2 3 2 4 2 5 2" xfId="340" xr:uid="{00000000-0005-0000-0000-000053030000}"/>
    <cellStyle name="Standard 2 3 2 4 2 5 2 2" xfId="341" xr:uid="{00000000-0005-0000-0000-000054030000}"/>
    <cellStyle name="Standard 2 3 2 4 2 5 2 2 2" xfId="1724" xr:uid="{00000000-0005-0000-0000-000055030000}"/>
    <cellStyle name="Standard 2 3 2 4 2 5 2 2 3" xfId="1725" xr:uid="{00000000-0005-0000-0000-000056030000}"/>
    <cellStyle name="Standard 2 3 2 4 2 5 2 3" xfId="342" xr:uid="{00000000-0005-0000-0000-000057030000}"/>
    <cellStyle name="Standard 2 3 2 4 2 5 2 3 2" xfId="1726" xr:uid="{00000000-0005-0000-0000-000058030000}"/>
    <cellStyle name="Standard 2 3 2 4 2 5 2 4" xfId="1727" xr:uid="{00000000-0005-0000-0000-000059030000}"/>
    <cellStyle name="Standard 2 3 2 4 2 5 2 5" xfId="1728" xr:uid="{00000000-0005-0000-0000-00005A030000}"/>
    <cellStyle name="Standard 2 3 2 4 2 5 3" xfId="343" xr:uid="{00000000-0005-0000-0000-00005B030000}"/>
    <cellStyle name="Standard 2 3 2 4 2 5 3 2" xfId="344" xr:uid="{00000000-0005-0000-0000-00005C030000}"/>
    <cellStyle name="Standard 2 3 2 4 2 5 3 2 2" xfId="1729" xr:uid="{00000000-0005-0000-0000-00005D030000}"/>
    <cellStyle name="Standard 2 3 2 4 2 5 3 3" xfId="1730" xr:uid="{00000000-0005-0000-0000-00005E030000}"/>
    <cellStyle name="Standard 2 3 2 4 2 5 3 4" xfId="1731" xr:uid="{00000000-0005-0000-0000-00005F030000}"/>
    <cellStyle name="Standard 2 3 2 4 2 5 4" xfId="345" xr:uid="{00000000-0005-0000-0000-000060030000}"/>
    <cellStyle name="Standard 2 3 2 4 2 5 4 2" xfId="1732" xr:uid="{00000000-0005-0000-0000-000061030000}"/>
    <cellStyle name="Standard 2 3 2 4 2 5 4 3" xfId="1733" xr:uid="{00000000-0005-0000-0000-000062030000}"/>
    <cellStyle name="Standard 2 3 2 4 2 5 5" xfId="346" xr:uid="{00000000-0005-0000-0000-000063030000}"/>
    <cellStyle name="Standard 2 3 2 4 2 5 5 2" xfId="1734" xr:uid="{00000000-0005-0000-0000-000064030000}"/>
    <cellStyle name="Standard 2 3 2 4 2 5 6" xfId="1735" xr:uid="{00000000-0005-0000-0000-000065030000}"/>
    <cellStyle name="Standard 2 3 2 4 2 5 7" xfId="1736" xr:uid="{00000000-0005-0000-0000-000066030000}"/>
    <cellStyle name="Standard 2 3 2 4 2 6" xfId="347" xr:uid="{00000000-0005-0000-0000-000067030000}"/>
    <cellStyle name="Standard 2 3 2 4 2 6 2" xfId="348" xr:uid="{00000000-0005-0000-0000-000068030000}"/>
    <cellStyle name="Standard 2 3 2 4 2 6 2 2" xfId="349" xr:uid="{00000000-0005-0000-0000-000069030000}"/>
    <cellStyle name="Standard 2 3 2 4 2 6 2 2 2" xfId="1737" xr:uid="{00000000-0005-0000-0000-00006A030000}"/>
    <cellStyle name="Standard 2 3 2 4 2 6 2 2 3" xfId="1738" xr:uid="{00000000-0005-0000-0000-00006B030000}"/>
    <cellStyle name="Standard 2 3 2 4 2 6 2 3" xfId="350" xr:uid="{00000000-0005-0000-0000-00006C030000}"/>
    <cellStyle name="Standard 2 3 2 4 2 6 2 3 2" xfId="1739" xr:uid="{00000000-0005-0000-0000-00006D030000}"/>
    <cellStyle name="Standard 2 3 2 4 2 6 2 4" xfId="1740" xr:uid="{00000000-0005-0000-0000-00006E030000}"/>
    <cellStyle name="Standard 2 3 2 4 2 6 2 5" xfId="1741" xr:uid="{00000000-0005-0000-0000-00006F030000}"/>
    <cellStyle name="Standard 2 3 2 4 2 6 3" xfId="351" xr:uid="{00000000-0005-0000-0000-000070030000}"/>
    <cellStyle name="Standard 2 3 2 4 2 6 3 2" xfId="352" xr:uid="{00000000-0005-0000-0000-000071030000}"/>
    <cellStyle name="Standard 2 3 2 4 2 6 3 2 2" xfId="1742" xr:uid="{00000000-0005-0000-0000-000072030000}"/>
    <cellStyle name="Standard 2 3 2 4 2 6 3 3" xfId="1743" xr:uid="{00000000-0005-0000-0000-000073030000}"/>
    <cellStyle name="Standard 2 3 2 4 2 6 3 4" xfId="1744" xr:uid="{00000000-0005-0000-0000-000074030000}"/>
    <cellStyle name="Standard 2 3 2 4 2 6 4" xfId="353" xr:uid="{00000000-0005-0000-0000-000075030000}"/>
    <cellStyle name="Standard 2 3 2 4 2 6 4 2" xfId="1745" xr:uid="{00000000-0005-0000-0000-000076030000}"/>
    <cellStyle name="Standard 2 3 2 4 2 6 4 3" xfId="1746" xr:uid="{00000000-0005-0000-0000-000077030000}"/>
    <cellStyle name="Standard 2 3 2 4 2 6 5" xfId="354" xr:uid="{00000000-0005-0000-0000-000078030000}"/>
    <cellStyle name="Standard 2 3 2 4 2 6 5 2" xfId="1747" xr:uid="{00000000-0005-0000-0000-000079030000}"/>
    <cellStyle name="Standard 2 3 2 4 2 6 6" xfId="1748" xr:uid="{00000000-0005-0000-0000-00007A030000}"/>
    <cellStyle name="Standard 2 3 2 4 2 6 7" xfId="1749" xr:uid="{00000000-0005-0000-0000-00007B030000}"/>
    <cellStyle name="Standard 2 3 2 4 2 7" xfId="355" xr:uid="{00000000-0005-0000-0000-00007C030000}"/>
    <cellStyle name="Standard 2 3 2 4 2 7 2" xfId="356" xr:uid="{00000000-0005-0000-0000-00007D030000}"/>
    <cellStyle name="Standard 2 3 2 4 2 7 2 2" xfId="1750" xr:uid="{00000000-0005-0000-0000-00007E030000}"/>
    <cellStyle name="Standard 2 3 2 4 2 7 2 3" xfId="1751" xr:uid="{00000000-0005-0000-0000-00007F030000}"/>
    <cellStyle name="Standard 2 3 2 4 2 7 3" xfId="357" xr:uid="{00000000-0005-0000-0000-000080030000}"/>
    <cellStyle name="Standard 2 3 2 4 2 7 3 2" xfId="1752" xr:uid="{00000000-0005-0000-0000-000081030000}"/>
    <cellStyle name="Standard 2 3 2 4 2 7 4" xfId="1753" xr:uid="{00000000-0005-0000-0000-000082030000}"/>
    <cellStyle name="Standard 2 3 2 4 2 7 5" xfId="1754" xr:uid="{00000000-0005-0000-0000-000083030000}"/>
    <cellStyle name="Standard 2 3 2 4 2 8" xfId="358" xr:uid="{00000000-0005-0000-0000-000084030000}"/>
    <cellStyle name="Standard 2 3 2 4 2 8 2" xfId="359" xr:uid="{00000000-0005-0000-0000-000085030000}"/>
    <cellStyle name="Standard 2 3 2 4 2 8 2 2" xfId="1755" xr:uid="{00000000-0005-0000-0000-000086030000}"/>
    <cellStyle name="Standard 2 3 2 4 2 8 3" xfId="1756" xr:uid="{00000000-0005-0000-0000-000087030000}"/>
    <cellStyle name="Standard 2 3 2 4 2 8 4" xfId="1757" xr:uid="{00000000-0005-0000-0000-000088030000}"/>
    <cellStyle name="Standard 2 3 2 4 2 9" xfId="360" xr:uid="{00000000-0005-0000-0000-000089030000}"/>
    <cellStyle name="Standard 2 3 2 4 2 9 2" xfId="1758" xr:uid="{00000000-0005-0000-0000-00008A030000}"/>
    <cellStyle name="Standard 2 3 2 4 2 9 3" xfId="1759" xr:uid="{00000000-0005-0000-0000-00008B030000}"/>
    <cellStyle name="Standard 2 3 2 4 3" xfId="361" xr:uid="{00000000-0005-0000-0000-00008C030000}"/>
    <cellStyle name="Standard 2 3 2 4 3 2" xfId="362" xr:uid="{00000000-0005-0000-0000-00008D030000}"/>
    <cellStyle name="Standard 2 3 2 4 3 2 2" xfId="363" xr:uid="{00000000-0005-0000-0000-00008E030000}"/>
    <cellStyle name="Standard 2 3 2 4 3 2 2 2" xfId="364" xr:uid="{00000000-0005-0000-0000-00008F030000}"/>
    <cellStyle name="Standard 2 3 2 4 3 2 2 2 2" xfId="1760" xr:uid="{00000000-0005-0000-0000-000090030000}"/>
    <cellStyle name="Standard 2 3 2 4 3 2 2 3" xfId="1761" xr:uid="{00000000-0005-0000-0000-000091030000}"/>
    <cellStyle name="Standard 2 3 2 4 3 2 2 4" xfId="1762" xr:uid="{00000000-0005-0000-0000-000092030000}"/>
    <cellStyle name="Standard 2 3 2 4 3 2 3" xfId="365" xr:uid="{00000000-0005-0000-0000-000093030000}"/>
    <cellStyle name="Standard 2 3 2 4 3 2 3 2" xfId="1763" xr:uid="{00000000-0005-0000-0000-000094030000}"/>
    <cellStyle name="Standard 2 3 2 4 3 2 3 3" xfId="1764" xr:uid="{00000000-0005-0000-0000-000095030000}"/>
    <cellStyle name="Standard 2 3 2 4 3 2 4" xfId="366" xr:uid="{00000000-0005-0000-0000-000096030000}"/>
    <cellStyle name="Standard 2 3 2 4 3 2 4 2" xfId="1765" xr:uid="{00000000-0005-0000-0000-000097030000}"/>
    <cellStyle name="Standard 2 3 2 4 3 2 5" xfId="1766" xr:uid="{00000000-0005-0000-0000-000098030000}"/>
    <cellStyle name="Standard 2 3 2 4 3 2 6" xfId="1767" xr:uid="{00000000-0005-0000-0000-000099030000}"/>
    <cellStyle name="Standard 2 3 2 4 3 3" xfId="367" xr:uid="{00000000-0005-0000-0000-00009A030000}"/>
    <cellStyle name="Standard 2 3 2 4 3 3 2" xfId="368" xr:uid="{00000000-0005-0000-0000-00009B030000}"/>
    <cellStyle name="Standard 2 3 2 4 3 3 2 2" xfId="1768" xr:uid="{00000000-0005-0000-0000-00009C030000}"/>
    <cellStyle name="Standard 2 3 2 4 3 3 2 3" xfId="1769" xr:uid="{00000000-0005-0000-0000-00009D030000}"/>
    <cellStyle name="Standard 2 3 2 4 3 3 3" xfId="369" xr:uid="{00000000-0005-0000-0000-00009E030000}"/>
    <cellStyle name="Standard 2 3 2 4 3 3 3 2" xfId="1770" xr:uid="{00000000-0005-0000-0000-00009F030000}"/>
    <cellStyle name="Standard 2 3 2 4 3 3 4" xfId="1771" xr:uid="{00000000-0005-0000-0000-0000A0030000}"/>
    <cellStyle name="Standard 2 3 2 4 3 3 5" xfId="1772" xr:uid="{00000000-0005-0000-0000-0000A1030000}"/>
    <cellStyle name="Standard 2 3 2 4 3 4" xfId="370" xr:uid="{00000000-0005-0000-0000-0000A2030000}"/>
    <cellStyle name="Standard 2 3 2 4 3 4 2" xfId="371" xr:uid="{00000000-0005-0000-0000-0000A3030000}"/>
    <cellStyle name="Standard 2 3 2 4 3 4 2 2" xfId="1773" xr:uid="{00000000-0005-0000-0000-0000A4030000}"/>
    <cellStyle name="Standard 2 3 2 4 3 4 3" xfId="1774" xr:uid="{00000000-0005-0000-0000-0000A5030000}"/>
    <cellStyle name="Standard 2 3 2 4 3 4 4" xfId="1775" xr:uid="{00000000-0005-0000-0000-0000A6030000}"/>
    <cellStyle name="Standard 2 3 2 4 3 5" xfId="372" xr:uid="{00000000-0005-0000-0000-0000A7030000}"/>
    <cellStyle name="Standard 2 3 2 4 3 5 2" xfId="1776" xr:uid="{00000000-0005-0000-0000-0000A8030000}"/>
    <cellStyle name="Standard 2 3 2 4 3 5 3" xfId="1777" xr:uid="{00000000-0005-0000-0000-0000A9030000}"/>
    <cellStyle name="Standard 2 3 2 4 3 6" xfId="373" xr:uid="{00000000-0005-0000-0000-0000AA030000}"/>
    <cellStyle name="Standard 2 3 2 4 3 6 2" xfId="1778" xr:uid="{00000000-0005-0000-0000-0000AB030000}"/>
    <cellStyle name="Standard 2 3 2 4 3 7" xfId="374" xr:uid="{00000000-0005-0000-0000-0000AC030000}"/>
    <cellStyle name="Standard 2 3 2 4 3 7 2" xfId="1779" xr:uid="{00000000-0005-0000-0000-0000AD030000}"/>
    <cellStyle name="Standard 2 3 2 4 3 8" xfId="1780" xr:uid="{00000000-0005-0000-0000-0000AE030000}"/>
    <cellStyle name="Standard 2 3 2 4 3 9" xfId="1781" xr:uid="{00000000-0005-0000-0000-0000AF030000}"/>
    <cellStyle name="Standard 2 3 2 4 4" xfId="375" xr:uid="{00000000-0005-0000-0000-0000B0030000}"/>
    <cellStyle name="Standard 2 3 2 4 4 2" xfId="376" xr:uid="{00000000-0005-0000-0000-0000B1030000}"/>
    <cellStyle name="Standard 2 3 2 4 4 2 2" xfId="377" xr:uid="{00000000-0005-0000-0000-0000B2030000}"/>
    <cellStyle name="Standard 2 3 2 4 4 2 2 2" xfId="378" xr:uid="{00000000-0005-0000-0000-0000B3030000}"/>
    <cellStyle name="Standard 2 3 2 4 4 2 2 2 2" xfId="1782" xr:uid="{00000000-0005-0000-0000-0000B4030000}"/>
    <cellStyle name="Standard 2 3 2 4 4 2 2 3" xfId="1783" xr:uid="{00000000-0005-0000-0000-0000B5030000}"/>
    <cellStyle name="Standard 2 3 2 4 4 2 2 4" xfId="1784" xr:uid="{00000000-0005-0000-0000-0000B6030000}"/>
    <cellStyle name="Standard 2 3 2 4 4 2 3" xfId="379" xr:uid="{00000000-0005-0000-0000-0000B7030000}"/>
    <cellStyle name="Standard 2 3 2 4 4 2 3 2" xfId="1785" xr:uid="{00000000-0005-0000-0000-0000B8030000}"/>
    <cellStyle name="Standard 2 3 2 4 4 2 3 3" xfId="1786" xr:uid="{00000000-0005-0000-0000-0000B9030000}"/>
    <cellStyle name="Standard 2 3 2 4 4 2 4" xfId="380" xr:uid="{00000000-0005-0000-0000-0000BA030000}"/>
    <cellStyle name="Standard 2 3 2 4 4 2 4 2" xfId="1787" xr:uid="{00000000-0005-0000-0000-0000BB030000}"/>
    <cellStyle name="Standard 2 3 2 4 4 2 5" xfId="1788" xr:uid="{00000000-0005-0000-0000-0000BC030000}"/>
    <cellStyle name="Standard 2 3 2 4 4 2 6" xfId="1789" xr:uid="{00000000-0005-0000-0000-0000BD030000}"/>
    <cellStyle name="Standard 2 3 2 4 4 3" xfId="381" xr:uid="{00000000-0005-0000-0000-0000BE030000}"/>
    <cellStyle name="Standard 2 3 2 4 4 3 2" xfId="382" xr:uid="{00000000-0005-0000-0000-0000BF030000}"/>
    <cellStyle name="Standard 2 3 2 4 4 3 2 2" xfId="1790" xr:uid="{00000000-0005-0000-0000-0000C0030000}"/>
    <cellStyle name="Standard 2 3 2 4 4 3 2 3" xfId="1791" xr:uid="{00000000-0005-0000-0000-0000C1030000}"/>
    <cellStyle name="Standard 2 3 2 4 4 3 3" xfId="383" xr:uid="{00000000-0005-0000-0000-0000C2030000}"/>
    <cellStyle name="Standard 2 3 2 4 4 3 3 2" xfId="1792" xr:uid="{00000000-0005-0000-0000-0000C3030000}"/>
    <cellStyle name="Standard 2 3 2 4 4 3 4" xfId="1793" xr:uid="{00000000-0005-0000-0000-0000C4030000}"/>
    <cellStyle name="Standard 2 3 2 4 4 3 5" xfId="1794" xr:uid="{00000000-0005-0000-0000-0000C5030000}"/>
    <cellStyle name="Standard 2 3 2 4 4 4" xfId="384" xr:uid="{00000000-0005-0000-0000-0000C6030000}"/>
    <cellStyle name="Standard 2 3 2 4 4 4 2" xfId="385" xr:uid="{00000000-0005-0000-0000-0000C7030000}"/>
    <cellStyle name="Standard 2 3 2 4 4 4 2 2" xfId="1795" xr:uid="{00000000-0005-0000-0000-0000C8030000}"/>
    <cellStyle name="Standard 2 3 2 4 4 4 3" xfId="1796" xr:uid="{00000000-0005-0000-0000-0000C9030000}"/>
    <cellStyle name="Standard 2 3 2 4 4 4 4" xfId="1797" xr:uid="{00000000-0005-0000-0000-0000CA030000}"/>
    <cellStyle name="Standard 2 3 2 4 4 5" xfId="386" xr:uid="{00000000-0005-0000-0000-0000CB030000}"/>
    <cellStyle name="Standard 2 3 2 4 4 5 2" xfId="1798" xr:uid="{00000000-0005-0000-0000-0000CC030000}"/>
    <cellStyle name="Standard 2 3 2 4 4 5 3" xfId="1799" xr:uid="{00000000-0005-0000-0000-0000CD030000}"/>
    <cellStyle name="Standard 2 3 2 4 4 6" xfId="387" xr:uid="{00000000-0005-0000-0000-0000CE030000}"/>
    <cellStyle name="Standard 2 3 2 4 4 6 2" xfId="1800" xr:uid="{00000000-0005-0000-0000-0000CF030000}"/>
    <cellStyle name="Standard 2 3 2 4 4 7" xfId="388" xr:uid="{00000000-0005-0000-0000-0000D0030000}"/>
    <cellStyle name="Standard 2 3 2 4 4 7 2" xfId="1801" xr:uid="{00000000-0005-0000-0000-0000D1030000}"/>
    <cellStyle name="Standard 2 3 2 4 4 8" xfId="1802" xr:uid="{00000000-0005-0000-0000-0000D2030000}"/>
    <cellStyle name="Standard 2 3 2 4 4 9" xfId="1803" xr:uid="{00000000-0005-0000-0000-0000D3030000}"/>
    <cellStyle name="Standard 2 3 2 4 5" xfId="389" xr:uid="{00000000-0005-0000-0000-0000D4030000}"/>
    <cellStyle name="Standard 2 3 2 4 5 2" xfId="390" xr:uid="{00000000-0005-0000-0000-0000D5030000}"/>
    <cellStyle name="Standard 2 3 2 4 5 2 2" xfId="391" xr:uid="{00000000-0005-0000-0000-0000D6030000}"/>
    <cellStyle name="Standard 2 3 2 4 5 2 2 2" xfId="1804" xr:uid="{00000000-0005-0000-0000-0000D7030000}"/>
    <cellStyle name="Standard 2 3 2 4 5 2 2 3" xfId="1805" xr:uid="{00000000-0005-0000-0000-0000D8030000}"/>
    <cellStyle name="Standard 2 3 2 4 5 2 3" xfId="392" xr:uid="{00000000-0005-0000-0000-0000D9030000}"/>
    <cellStyle name="Standard 2 3 2 4 5 2 3 2" xfId="1806" xr:uid="{00000000-0005-0000-0000-0000DA030000}"/>
    <cellStyle name="Standard 2 3 2 4 5 2 4" xfId="1807" xr:uid="{00000000-0005-0000-0000-0000DB030000}"/>
    <cellStyle name="Standard 2 3 2 4 5 2 5" xfId="1808" xr:uid="{00000000-0005-0000-0000-0000DC030000}"/>
    <cellStyle name="Standard 2 3 2 4 5 3" xfId="393" xr:uid="{00000000-0005-0000-0000-0000DD030000}"/>
    <cellStyle name="Standard 2 3 2 4 5 3 2" xfId="394" xr:uid="{00000000-0005-0000-0000-0000DE030000}"/>
    <cellStyle name="Standard 2 3 2 4 5 3 2 2" xfId="1809" xr:uid="{00000000-0005-0000-0000-0000DF030000}"/>
    <cellStyle name="Standard 2 3 2 4 5 3 3" xfId="1810" xr:uid="{00000000-0005-0000-0000-0000E0030000}"/>
    <cellStyle name="Standard 2 3 2 4 5 3 4" xfId="1811" xr:uid="{00000000-0005-0000-0000-0000E1030000}"/>
    <cellStyle name="Standard 2 3 2 4 5 4" xfId="395" xr:uid="{00000000-0005-0000-0000-0000E2030000}"/>
    <cellStyle name="Standard 2 3 2 4 5 4 2" xfId="1812" xr:uid="{00000000-0005-0000-0000-0000E3030000}"/>
    <cellStyle name="Standard 2 3 2 4 5 4 3" xfId="1813" xr:uid="{00000000-0005-0000-0000-0000E4030000}"/>
    <cellStyle name="Standard 2 3 2 4 5 5" xfId="396" xr:uid="{00000000-0005-0000-0000-0000E5030000}"/>
    <cellStyle name="Standard 2 3 2 4 5 5 2" xfId="1814" xr:uid="{00000000-0005-0000-0000-0000E6030000}"/>
    <cellStyle name="Standard 2 3 2 4 5 6" xfId="1815" xr:uid="{00000000-0005-0000-0000-0000E7030000}"/>
    <cellStyle name="Standard 2 3 2 4 5 7" xfId="1816" xr:uid="{00000000-0005-0000-0000-0000E8030000}"/>
    <cellStyle name="Standard 2 3 2 4 6" xfId="397" xr:uid="{00000000-0005-0000-0000-0000E9030000}"/>
    <cellStyle name="Standard 2 3 2 4 6 2" xfId="398" xr:uid="{00000000-0005-0000-0000-0000EA030000}"/>
    <cellStyle name="Standard 2 3 2 4 6 2 2" xfId="1817" xr:uid="{00000000-0005-0000-0000-0000EB030000}"/>
    <cellStyle name="Standard 2 3 2 4 6 2 3" xfId="1818" xr:uid="{00000000-0005-0000-0000-0000EC030000}"/>
    <cellStyle name="Standard 2 3 2 4 6 3" xfId="399" xr:uid="{00000000-0005-0000-0000-0000ED030000}"/>
    <cellStyle name="Standard 2 3 2 4 6 3 2" xfId="1819" xr:uid="{00000000-0005-0000-0000-0000EE030000}"/>
    <cellStyle name="Standard 2 3 2 4 6 4" xfId="1820" xr:uid="{00000000-0005-0000-0000-0000EF030000}"/>
    <cellStyle name="Standard 2 3 2 4 6 5" xfId="1821" xr:uid="{00000000-0005-0000-0000-0000F0030000}"/>
    <cellStyle name="Standard 2 3 2 4 7" xfId="400" xr:uid="{00000000-0005-0000-0000-0000F1030000}"/>
    <cellStyle name="Standard 2 3 2 4 7 2" xfId="401" xr:uid="{00000000-0005-0000-0000-0000F2030000}"/>
    <cellStyle name="Standard 2 3 2 4 7 2 2" xfId="1822" xr:uid="{00000000-0005-0000-0000-0000F3030000}"/>
    <cellStyle name="Standard 2 3 2 4 7 3" xfId="1823" xr:uid="{00000000-0005-0000-0000-0000F4030000}"/>
    <cellStyle name="Standard 2 3 2 4 7 4" xfId="1824" xr:uid="{00000000-0005-0000-0000-0000F5030000}"/>
    <cellStyle name="Standard 2 3 2 4 8" xfId="402" xr:uid="{00000000-0005-0000-0000-0000F6030000}"/>
    <cellStyle name="Standard 2 3 2 4 8 2" xfId="1825" xr:uid="{00000000-0005-0000-0000-0000F7030000}"/>
    <cellStyle name="Standard 2 3 2 4 8 3" xfId="1826" xr:uid="{00000000-0005-0000-0000-0000F8030000}"/>
    <cellStyle name="Standard 2 3 2 4 9" xfId="403" xr:uid="{00000000-0005-0000-0000-0000F9030000}"/>
    <cellStyle name="Standard 2 3 2 4 9 2" xfId="1827" xr:uid="{00000000-0005-0000-0000-0000FA030000}"/>
    <cellStyle name="Standard 2 3 2 4 9 3" xfId="1828" xr:uid="{00000000-0005-0000-0000-0000FB030000}"/>
    <cellStyle name="Standard 2 3 2 5" xfId="404" xr:uid="{00000000-0005-0000-0000-0000FC030000}"/>
    <cellStyle name="Standard 2 3 2 5 2" xfId="405" xr:uid="{00000000-0005-0000-0000-0000FD030000}"/>
    <cellStyle name="Standard 2 3 2 5 2 2" xfId="406" xr:uid="{00000000-0005-0000-0000-0000FE030000}"/>
    <cellStyle name="Standard 2 3 2 5 2 2 2" xfId="407" xr:uid="{00000000-0005-0000-0000-0000FF030000}"/>
    <cellStyle name="Standard 2 3 2 5 2 2 2 2" xfId="1829" xr:uid="{00000000-0005-0000-0000-000000040000}"/>
    <cellStyle name="Standard 2 3 2 5 2 2 2 3" xfId="1830" xr:uid="{00000000-0005-0000-0000-000001040000}"/>
    <cellStyle name="Standard 2 3 2 5 2 2 3" xfId="408" xr:uid="{00000000-0005-0000-0000-000002040000}"/>
    <cellStyle name="Standard 2 3 2 5 2 2 3 2" xfId="1831" xr:uid="{00000000-0005-0000-0000-000003040000}"/>
    <cellStyle name="Standard 2 3 2 5 2 2 4" xfId="1832" xr:uid="{00000000-0005-0000-0000-000004040000}"/>
    <cellStyle name="Standard 2 3 2 5 2 2 5" xfId="1833" xr:uid="{00000000-0005-0000-0000-000005040000}"/>
    <cellStyle name="Standard 2 3 2 5 2 3" xfId="409" xr:uid="{00000000-0005-0000-0000-000006040000}"/>
    <cellStyle name="Standard 2 3 2 5 2 3 2" xfId="410" xr:uid="{00000000-0005-0000-0000-000007040000}"/>
    <cellStyle name="Standard 2 3 2 5 2 3 2 2" xfId="1834" xr:uid="{00000000-0005-0000-0000-000008040000}"/>
    <cellStyle name="Standard 2 3 2 5 2 3 3" xfId="1835" xr:uid="{00000000-0005-0000-0000-000009040000}"/>
    <cellStyle name="Standard 2 3 2 5 2 3 4" xfId="1836" xr:uid="{00000000-0005-0000-0000-00000A040000}"/>
    <cellStyle name="Standard 2 3 2 5 2 4" xfId="411" xr:uid="{00000000-0005-0000-0000-00000B040000}"/>
    <cellStyle name="Standard 2 3 2 5 2 4 2" xfId="1837" xr:uid="{00000000-0005-0000-0000-00000C040000}"/>
    <cellStyle name="Standard 2 3 2 5 2 4 3" xfId="1838" xr:uid="{00000000-0005-0000-0000-00000D040000}"/>
    <cellStyle name="Standard 2 3 2 5 2 5" xfId="412" xr:uid="{00000000-0005-0000-0000-00000E040000}"/>
    <cellStyle name="Standard 2 3 2 5 2 5 2" xfId="1839" xr:uid="{00000000-0005-0000-0000-00000F040000}"/>
    <cellStyle name="Standard 2 3 2 5 2 6" xfId="1840" xr:uid="{00000000-0005-0000-0000-000010040000}"/>
    <cellStyle name="Standard 2 3 2 5 2 7" xfId="1841" xr:uid="{00000000-0005-0000-0000-000011040000}"/>
    <cellStyle name="Standard 2 3 2 5 3" xfId="413" xr:uid="{00000000-0005-0000-0000-000012040000}"/>
    <cellStyle name="Standard 2 3 2 5 3 2" xfId="414" xr:uid="{00000000-0005-0000-0000-000013040000}"/>
    <cellStyle name="Standard 2 3 2 5 3 2 2" xfId="1842" xr:uid="{00000000-0005-0000-0000-000014040000}"/>
    <cellStyle name="Standard 2 3 2 5 3 2 3" xfId="1843" xr:uid="{00000000-0005-0000-0000-000015040000}"/>
    <cellStyle name="Standard 2 3 2 5 3 3" xfId="415" xr:uid="{00000000-0005-0000-0000-000016040000}"/>
    <cellStyle name="Standard 2 3 2 5 3 3 2" xfId="1844" xr:uid="{00000000-0005-0000-0000-000017040000}"/>
    <cellStyle name="Standard 2 3 2 5 3 4" xfId="1845" xr:uid="{00000000-0005-0000-0000-000018040000}"/>
    <cellStyle name="Standard 2 3 2 5 3 5" xfId="1846" xr:uid="{00000000-0005-0000-0000-000019040000}"/>
    <cellStyle name="Standard 2 3 2 5 4" xfId="416" xr:uid="{00000000-0005-0000-0000-00001A040000}"/>
    <cellStyle name="Standard 2 3 2 5 4 2" xfId="417" xr:uid="{00000000-0005-0000-0000-00001B040000}"/>
    <cellStyle name="Standard 2 3 2 5 4 2 2" xfId="1847" xr:uid="{00000000-0005-0000-0000-00001C040000}"/>
    <cellStyle name="Standard 2 3 2 5 4 3" xfId="1848" xr:uid="{00000000-0005-0000-0000-00001D040000}"/>
    <cellStyle name="Standard 2 3 2 5 4 4" xfId="1849" xr:uid="{00000000-0005-0000-0000-00001E040000}"/>
    <cellStyle name="Standard 2 3 2 5 5" xfId="418" xr:uid="{00000000-0005-0000-0000-00001F040000}"/>
    <cellStyle name="Standard 2 3 2 5 5 2" xfId="1850" xr:uid="{00000000-0005-0000-0000-000020040000}"/>
    <cellStyle name="Standard 2 3 2 5 5 3" xfId="1851" xr:uid="{00000000-0005-0000-0000-000021040000}"/>
    <cellStyle name="Standard 2 3 2 5 6" xfId="419" xr:uid="{00000000-0005-0000-0000-000022040000}"/>
    <cellStyle name="Standard 2 3 2 5 6 2" xfId="1852" xr:uid="{00000000-0005-0000-0000-000023040000}"/>
    <cellStyle name="Standard 2 3 2 5 7" xfId="420" xr:uid="{00000000-0005-0000-0000-000024040000}"/>
    <cellStyle name="Standard 2 3 2 5 7 2" xfId="1853" xr:uid="{00000000-0005-0000-0000-000025040000}"/>
    <cellStyle name="Standard 2 3 2 5 8" xfId="1854" xr:uid="{00000000-0005-0000-0000-000026040000}"/>
    <cellStyle name="Standard 2 3 2 5 9" xfId="1855" xr:uid="{00000000-0005-0000-0000-000027040000}"/>
    <cellStyle name="Standard 2 3 2 6" xfId="421" xr:uid="{00000000-0005-0000-0000-000028040000}"/>
    <cellStyle name="Standard 2 3 2 6 2" xfId="422" xr:uid="{00000000-0005-0000-0000-000029040000}"/>
    <cellStyle name="Standard 2 3 2 6 2 2" xfId="423" xr:uid="{00000000-0005-0000-0000-00002A040000}"/>
    <cellStyle name="Standard 2 3 2 6 2 2 2" xfId="424" xr:uid="{00000000-0005-0000-0000-00002B040000}"/>
    <cellStyle name="Standard 2 3 2 6 2 2 2 2" xfId="1856" xr:uid="{00000000-0005-0000-0000-00002C040000}"/>
    <cellStyle name="Standard 2 3 2 6 2 2 3" xfId="1857" xr:uid="{00000000-0005-0000-0000-00002D040000}"/>
    <cellStyle name="Standard 2 3 2 6 2 2 4" xfId="1858" xr:uid="{00000000-0005-0000-0000-00002E040000}"/>
    <cellStyle name="Standard 2 3 2 6 2 3" xfId="425" xr:uid="{00000000-0005-0000-0000-00002F040000}"/>
    <cellStyle name="Standard 2 3 2 6 2 3 2" xfId="1859" xr:uid="{00000000-0005-0000-0000-000030040000}"/>
    <cellStyle name="Standard 2 3 2 6 2 3 3" xfId="1860" xr:uid="{00000000-0005-0000-0000-000031040000}"/>
    <cellStyle name="Standard 2 3 2 6 2 4" xfId="426" xr:uid="{00000000-0005-0000-0000-000032040000}"/>
    <cellStyle name="Standard 2 3 2 6 2 4 2" xfId="1861" xr:uid="{00000000-0005-0000-0000-000033040000}"/>
    <cellStyle name="Standard 2 3 2 6 2 5" xfId="1862" xr:uid="{00000000-0005-0000-0000-000034040000}"/>
    <cellStyle name="Standard 2 3 2 6 2 6" xfId="1863" xr:uid="{00000000-0005-0000-0000-000035040000}"/>
    <cellStyle name="Standard 2 3 2 6 3" xfId="427" xr:uid="{00000000-0005-0000-0000-000036040000}"/>
    <cellStyle name="Standard 2 3 2 6 3 2" xfId="428" xr:uid="{00000000-0005-0000-0000-000037040000}"/>
    <cellStyle name="Standard 2 3 2 6 3 2 2" xfId="1864" xr:uid="{00000000-0005-0000-0000-000038040000}"/>
    <cellStyle name="Standard 2 3 2 6 3 2 3" xfId="1865" xr:uid="{00000000-0005-0000-0000-000039040000}"/>
    <cellStyle name="Standard 2 3 2 6 3 3" xfId="429" xr:uid="{00000000-0005-0000-0000-00003A040000}"/>
    <cellStyle name="Standard 2 3 2 6 3 3 2" xfId="1866" xr:uid="{00000000-0005-0000-0000-00003B040000}"/>
    <cellStyle name="Standard 2 3 2 6 3 4" xfId="1867" xr:uid="{00000000-0005-0000-0000-00003C040000}"/>
    <cellStyle name="Standard 2 3 2 6 3 5" xfId="1868" xr:uid="{00000000-0005-0000-0000-00003D040000}"/>
    <cellStyle name="Standard 2 3 2 6 4" xfId="430" xr:uid="{00000000-0005-0000-0000-00003E040000}"/>
    <cellStyle name="Standard 2 3 2 6 4 2" xfId="431" xr:uid="{00000000-0005-0000-0000-00003F040000}"/>
    <cellStyle name="Standard 2 3 2 6 4 2 2" xfId="1869" xr:uid="{00000000-0005-0000-0000-000040040000}"/>
    <cellStyle name="Standard 2 3 2 6 4 3" xfId="1870" xr:uid="{00000000-0005-0000-0000-000041040000}"/>
    <cellStyle name="Standard 2 3 2 6 4 4" xfId="1871" xr:uid="{00000000-0005-0000-0000-000042040000}"/>
    <cellStyle name="Standard 2 3 2 6 5" xfId="432" xr:uid="{00000000-0005-0000-0000-000043040000}"/>
    <cellStyle name="Standard 2 3 2 6 5 2" xfId="1872" xr:uid="{00000000-0005-0000-0000-000044040000}"/>
    <cellStyle name="Standard 2 3 2 6 5 3" xfId="1873" xr:uid="{00000000-0005-0000-0000-000045040000}"/>
    <cellStyle name="Standard 2 3 2 6 6" xfId="433" xr:uid="{00000000-0005-0000-0000-000046040000}"/>
    <cellStyle name="Standard 2 3 2 6 6 2" xfId="1874" xr:uid="{00000000-0005-0000-0000-000047040000}"/>
    <cellStyle name="Standard 2 3 2 6 7" xfId="434" xr:uid="{00000000-0005-0000-0000-000048040000}"/>
    <cellStyle name="Standard 2 3 2 6 7 2" xfId="1875" xr:uid="{00000000-0005-0000-0000-000049040000}"/>
    <cellStyle name="Standard 2 3 2 6 8" xfId="1876" xr:uid="{00000000-0005-0000-0000-00004A040000}"/>
    <cellStyle name="Standard 2 3 2 6 9" xfId="1877" xr:uid="{00000000-0005-0000-0000-00004B040000}"/>
    <cellStyle name="Standard 2 3 2 7" xfId="435" xr:uid="{00000000-0005-0000-0000-00004C040000}"/>
    <cellStyle name="Standard 2 3 2 7 2" xfId="436" xr:uid="{00000000-0005-0000-0000-00004D040000}"/>
    <cellStyle name="Standard 2 3 2 7 2 2" xfId="437" xr:uid="{00000000-0005-0000-0000-00004E040000}"/>
    <cellStyle name="Standard 2 3 2 7 2 2 2" xfId="438" xr:uid="{00000000-0005-0000-0000-00004F040000}"/>
    <cellStyle name="Standard 2 3 2 7 2 2 2 2" xfId="1878" xr:uid="{00000000-0005-0000-0000-000050040000}"/>
    <cellStyle name="Standard 2 3 2 7 2 2 3" xfId="1879" xr:uid="{00000000-0005-0000-0000-000051040000}"/>
    <cellStyle name="Standard 2 3 2 7 2 2 4" xfId="1880" xr:uid="{00000000-0005-0000-0000-000052040000}"/>
    <cellStyle name="Standard 2 3 2 7 2 3" xfId="439" xr:uid="{00000000-0005-0000-0000-000053040000}"/>
    <cellStyle name="Standard 2 3 2 7 2 3 2" xfId="1881" xr:uid="{00000000-0005-0000-0000-000054040000}"/>
    <cellStyle name="Standard 2 3 2 7 2 3 3" xfId="1882" xr:uid="{00000000-0005-0000-0000-000055040000}"/>
    <cellStyle name="Standard 2 3 2 7 2 4" xfId="440" xr:uid="{00000000-0005-0000-0000-000056040000}"/>
    <cellStyle name="Standard 2 3 2 7 2 4 2" xfId="1883" xr:uid="{00000000-0005-0000-0000-000057040000}"/>
    <cellStyle name="Standard 2 3 2 7 2 5" xfId="1884" xr:uid="{00000000-0005-0000-0000-000058040000}"/>
    <cellStyle name="Standard 2 3 2 7 2 6" xfId="1885" xr:uid="{00000000-0005-0000-0000-000059040000}"/>
    <cellStyle name="Standard 2 3 2 7 3" xfId="441" xr:uid="{00000000-0005-0000-0000-00005A040000}"/>
    <cellStyle name="Standard 2 3 2 7 3 2" xfId="442" xr:uid="{00000000-0005-0000-0000-00005B040000}"/>
    <cellStyle name="Standard 2 3 2 7 3 2 2" xfId="1886" xr:uid="{00000000-0005-0000-0000-00005C040000}"/>
    <cellStyle name="Standard 2 3 2 7 3 2 3" xfId="1887" xr:uid="{00000000-0005-0000-0000-00005D040000}"/>
    <cellStyle name="Standard 2 3 2 7 3 3" xfId="443" xr:uid="{00000000-0005-0000-0000-00005E040000}"/>
    <cellStyle name="Standard 2 3 2 7 3 3 2" xfId="1888" xr:uid="{00000000-0005-0000-0000-00005F040000}"/>
    <cellStyle name="Standard 2 3 2 7 3 4" xfId="1889" xr:uid="{00000000-0005-0000-0000-000060040000}"/>
    <cellStyle name="Standard 2 3 2 7 3 5" xfId="1890" xr:uid="{00000000-0005-0000-0000-000061040000}"/>
    <cellStyle name="Standard 2 3 2 7 4" xfId="444" xr:uid="{00000000-0005-0000-0000-000062040000}"/>
    <cellStyle name="Standard 2 3 2 7 4 2" xfId="445" xr:uid="{00000000-0005-0000-0000-000063040000}"/>
    <cellStyle name="Standard 2 3 2 7 4 2 2" xfId="1891" xr:uid="{00000000-0005-0000-0000-000064040000}"/>
    <cellStyle name="Standard 2 3 2 7 4 3" xfId="1892" xr:uid="{00000000-0005-0000-0000-000065040000}"/>
    <cellStyle name="Standard 2 3 2 7 4 4" xfId="1893" xr:uid="{00000000-0005-0000-0000-000066040000}"/>
    <cellStyle name="Standard 2 3 2 7 5" xfId="446" xr:uid="{00000000-0005-0000-0000-000067040000}"/>
    <cellStyle name="Standard 2 3 2 7 5 2" xfId="1894" xr:uid="{00000000-0005-0000-0000-000068040000}"/>
    <cellStyle name="Standard 2 3 2 7 5 3" xfId="1895" xr:uid="{00000000-0005-0000-0000-000069040000}"/>
    <cellStyle name="Standard 2 3 2 7 6" xfId="447" xr:uid="{00000000-0005-0000-0000-00006A040000}"/>
    <cellStyle name="Standard 2 3 2 7 6 2" xfId="1896" xr:uid="{00000000-0005-0000-0000-00006B040000}"/>
    <cellStyle name="Standard 2 3 2 7 7" xfId="448" xr:uid="{00000000-0005-0000-0000-00006C040000}"/>
    <cellStyle name="Standard 2 3 2 7 7 2" xfId="1897" xr:uid="{00000000-0005-0000-0000-00006D040000}"/>
    <cellStyle name="Standard 2 3 2 7 8" xfId="1898" xr:uid="{00000000-0005-0000-0000-00006E040000}"/>
    <cellStyle name="Standard 2 3 2 7 9" xfId="1899" xr:uid="{00000000-0005-0000-0000-00006F040000}"/>
    <cellStyle name="Standard 2 3 2 8" xfId="449" xr:uid="{00000000-0005-0000-0000-000070040000}"/>
    <cellStyle name="Standard 2 3 2 8 2" xfId="450" xr:uid="{00000000-0005-0000-0000-000071040000}"/>
    <cellStyle name="Standard 2 3 2 8 2 2" xfId="451" xr:uid="{00000000-0005-0000-0000-000072040000}"/>
    <cellStyle name="Standard 2 3 2 8 2 2 2" xfId="1900" xr:uid="{00000000-0005-0000-0000-000073040000}"/>
    <cellStyle name="Standard 2 3 2 8 2 2 3" xfId="1901" xr:uid="{00000000-0005-0000-0000-000074040000}"/>
    <cellStyle name="Standard 2 3 2 8 2 3" xfId="452" xr:uid="{00000000-0005-0000-0000-000075040000}"/>
    <cellStyle name="Standard 2 3 2 8 2 3 2" xfId="1902" xr:uid="{00000000-0005-0000-0000-000076040000}"/>
    <cellStyle name="Standard 2 3 2 8 2 4" xfId="1903" xr:uid="{00000000-0005-0000-0000-000077040000}"/>
    <cellStyle name="Standard 2 3 2 8 2 5" xfId="1904" xr:uid="{00000000-0005-0000-0000-000078040000}"/>
    <cellStyle name="Standard 2 3 2 8 3" xfId="453" xr:uid="{00000000-0005-0000-0000-000079040000}"/>
    <cellStyle name="Standard 2 3 2 8 3 2" xfId="454" xr:uid="{00000000-0005-0000-0000-00007A040000}"/>
    <cellStyle name="Standard 2 3 2 8 3 2 2" xfId="1905" xr:uid="{00000000-0005-0000-0000-00007B040000}"/>
    <cellStyle name="Standard 2 3 2 8 3 3" xfId="1906" xr:uid="{00000000-0005-0000-0000-00007C040000}"/>
    <cellStyle name="Standard 2 3 2 8 3 4" xfId="1907" xr:uid="{00000000-0005-0000-0000-00007D040000}"/>
    <cellStyle name="Standard 2 3 2 8 4" xfId="455" xr:uid="{00000000-0005-0000-0000-00007E040000}"/>
    <cellStyle name="Standard 2 3 2 8 4 2" xfId="1908" xr:uid="{00000000-0005-0000-0000-00007F040000}"/>
    <cellStyle name="Standard 2 3 2 8 4 3" xfId="1909" xr:uid="{00000000-0005-0000-0000-000080040000}"/>
    <cellStyle name="Standard 2 3 2 8 5" xfId="456" xr:uid="{00000000-0005-0000-0000-000081040000}"/>
    <cellStyle name="Standard 2 3 2 8 5 2" xfId="1910" xr:uid="{00000000-0005-0000-0000-000082040000}"/>
    <cellStyle name="Standard 2 3 2 8 6" xfId="1911" xr:uid="{00000000-0005-0000-0000-000083040000}"/>
    <cellStyle name="Standard 2 3 2 8 7" xfId="1912" xr:uid="{00000000-0005-0000-0000-000084040000}"/>
    <cellStyle name="Standard 2 3 2 9" xfId="457" xr:uid="{00000000-0005-0000-0000-000085040000}"/>
    <cellStyle name="Standard 2 3 2 9 2" xfId="458" xr:uid="{00000000-0005-0000-0000-000086040000}"/>
    <cellStyle name="Standard 2 3 2 9 2 2" xfId="459" xr:uid="{00000000-0005-0000-0000-000087040000}"/>
    <cellStyle name="Standard 2 3 2 9 2 2 2" xfId="1913" xr:uid="{00000000-0005-0000-0000-000088040000}"/>
    <cellStyle name="Standard 2 3 2 9 2 2 3" xfId="1914" xr:uid="{00000000-0005-0000-0000-000089040000}"/>
    <cellStyle name="Standard 2 3 2 9 2 3" xfId="460" xr:uid="{00000000-0005-0000-0000-00008A040000}"/>
    <cellStyle name="Standard 2 3 2 9 2 3 2" xfId="1915" xr:uid="{00000000-0005-0000-0000-00008B040000}"/>
    <cellStyle name="Standard 2 3 2 9 2 4" xfId="1916" xr:uid="{00000000-0005-0000-0000-00008C040000}"/>
    <cellStyle name="Standard 2 3 2 9 2 5" xfId="1917" xr:uid="{00000000-0005-0000-0000-00008D040000}"/>
    <cellStyle name="Standard 2 3 2 9 3" xfId="461" xr:uid="{00000000-0005-0000-0000-00008E040000}"/>
    <cellStyle name="Standard 2 3 2 9 3 2" xfId="462" xr:uid="{00000000-0005-0000-0000-00008F040000}"/>
    <cellStyle name="Standard 2 3 2 9 3 2 2" xfId="1918" xr:uid="{00000000-0005-0000-0000-000090040000}"/>
    <cellStyle name="Standard 2 3 2 9 3 3" xfId="1919" xr:uid="{00000000-0005-0000-0000-000091040000}"/>
    <cellStyle name="Standard 2 3 2 9 3 4" xfId="1920" xr:uid="{00000000-0005-0000-0000-000092040000}"/>
    <cellStyle name="Standard 2 3 2 9 4" xfId="463" xr:uid="{00000000-0005-0000-0000-000093040000}"/>
    <cellStyle name="Standard 2 3 2 9 4 2" xfId="1921" xr:uid="{00000000-0005-0000-0000-000094040000}"/>
    <cellStyle name="Standard 2 3 2 9 4 3" xfId="1922" xr:uid="{00000000-0005-0000-0000-000095040000}"/>
    <cellStyle name="Standard 2 3 2 9 5" xfId="464" xr:uid="{00000000-0005-0000-0000-000096040000}"/>
    <cellStyle name="Standard 2 3 2 9 5 2" xfId="1923" xr:uid="{00000000-0005-0000-0000-000097040000}"/>
    <cellStyle name="Standard 2 3 2 9 6" xfId="1924" xr:uid="{00000000-0005-0000-0000-000098040000}"/>
    <cellStyle name="Standard 2 3 2 9 7" xfId="1925" xr:uid="{00000000-0005-0000-0000-000099040000}"/>
    <cellStyle name="Standard 2 3 3" xfId="465" xr:uid="{00000000-0005-0000-0000-00009A040000}"/>
    <cellStyle name="Standard 2 3 3 10" xfId="466" xr:uid="{00000000-0005-0000-0000-00009B040000}"/>
    <cellStyle name="Standard 2 3 3 10 2" xfId="1926" xr:uid="{00000000-0005-0000-0000-00009C040000}"/>
    <cellStyle name="Standard 2 3 3 11" xfId="467" xr:uid="{00000000-0005-0000-0000-00009D040000}"/>
    <cellStyle name="Standard 2 3 3 11 2" xfId="1927" xr:uid="{00000000-0005-0000-0000-00009E040000}"/>
    <cellStyle name="Standard 2 3 3 12" xfId="1928" xr:uid="{00000000-0005-0000-0000-00009F040000}"/>
    <cellStyle name="Standard 2 3 3 13" xfId="1929" xr:uid="{00000000-0005-0000-0000-0000A0040000}"/>
    <cellStyle name="Standard 2 3 3 2" xfId="468" xr:uid="{00000000-0005-0000-0000-0000A1040000}"/>
    <cellStyle name="Standard 2 3 3 2 2" xfId="469" xr:uid="{00000000-0005-0000-0000-0000A2040000}"/>
    <cellStyle name="Standard 2 3 3 2 2 2" xfId="470" xr:uid="{00000000-0005-0000-0000-0000A3040000}"/>
    <cellStyle name="Standard 2 3 3 2 2 2 2" xfId="471" xr:uid="{00000000-0005-0000-0000-0000A4040000}"/>
    <cellStyle name="Standard 2 3 3 2 2 2 2 2" xfId="1930" xr:uid="{00000000-0005-0000-0000-0000A5040000}"/>
    <cellStyle name="Standard 2 3 3 2 2 2 3" xfId="1931" xr:uid="{00000000-0005-0000-0000-0000A6040000}"/>
    <cellStyle name="Standard 2 3 3 2 2 2 4" xfId="1932" xr:uid="{00000000-0005-0000-0000-0000A7040000}"/>
    <cellStyle name="Standard 2 3 3 2 2 3" xfId="472" xr:uid="{00000000-0005-0000-0000-0000A8040000}"/>
    <cellStyle name="Standard 2 3 3 2 2 3 2" xfId="1933" xr:uid="{00000000-0005-0000-0000-0000A9040000}"/>
    <cellStyle name="Standard 2 3 3 2 2 3 3" xfId="1934" xr:uid="{00000000-0005-0000-0000-0000AA040000}"/>
    <cellStyle name="Standard 2 3 3 2 2 4" xfId="473" xr:uid="{00000000-0005-0000-0000-0000AB040000}"/>
    <cellStyle name="Standard 2 3 3 2 2 4 2" xfId="1935" xr:uid="{00000000-0005-0000-0000-0000AC040000}"/>
    <cellStyle name="Standard 2 3 3 2 2 5" xfId="1936" xr:uid="{00000000-0005-0000-0000-0000AD040000}"/>
    <cellStyle name="Standard 2 3 3 2 2 6" xfId="1937" xr:uid="{00000000-0005-0000-0000-0000AE040000}"/>
    <cellStyle name="Standard 2 3 3 2 3" xfId="474" xr:uid="{00000000-0005-0000-0000-0000AF040000}"/>
    <cellStyle name="Standard 2 3 3 2 3 2" xfId="475" xr:uid="{00000000-0005-0000-0000-0000B0040000}"/>
    <cellStyle name="Standard 2 3 3 2 3 2 2" xfId="1938" xr:uid="{00000000-0005-0000-0000-0000B1040000}"/>
    <cellStyle name="Standard 2 3 3 2 3 2 3" xfId="1939" xr:uid="{00000000-0005-0000-0000-0000B2040000}"/>
    <cellStyle name="Standard 2 3 3 2 3 3" xfId="476" xr:uid="{00000000-0005-0000-0000-0000B3040000}"/>
    <cellStyle name="Standard 2 3 3 2 3 3 2" xfId="1940" xr:uid="{00000000-0005-0000-0000-0000B4040000}"/>
    <cellStyle name="Standard 2 3 3 2 3 4" xfId="1941" xr:uid="{00000000-0005-0000-0000-0000B5040000}"/>
    <cellStyle name="Standard 2 3 3 2 3 5" xfId="1942" xr:uid="{00000000-0005-0000-0000-0000B6040000}"/>
    <cellStyle name="Standard 2 3 3 2 4" xfId="477" xr:uid="{00000000-0005-0000-0000-0000B7040000}"/>
    <cellStyle name="Standard 2 3 3 2 4 2" xfId="478" xr:uid="{00000000-0005-0000-0000-0000B8040000}"/>
    <cellStyle name="Standard 2 3 3 2 4 2 2" xfId="1943" xr:uid="{00000000-0005-0000-0000-0000B9040000}"/>
    <cellStyle name="Standard 2 3 3 2 4 3" xfId="1944" xr:uid="{00000000-0005-0000-0000-0000BA040000}"/>
    <cellStyle name="Standard 2 3 3 2 4 4" xfId="1945" xr:uid="{00000000-0005-0000-0000-0000BB040000}"/>
    <cellStyle name="Standard 2 3 3 2 5" xfId="479" xr:uid="{00000000-0005-0000-0000-0000BC040000}"/>
    <cellStyle name="Standard 2 3 3 2 5 2" xfId="1946" xr:uid="{00000000-0005-0000-0000-0000BD040000}"/>
    <cellStyle name="Standard 2 3 3 2 5 3" xfId="1947" xr:uid="{00000000-0005-0000-0000-0000BE040000}"/>
    <cellStyle name="Standard 2 3 3 2 6" xfId="480" xr:uid="{00000000-0005-0000-0000-0000BF040000}"/>
    <cellStyle name="Standard 2 3 3 2 6 2" xfId="1948" xr:uid="{00000000-0005-0000-0000-0000C0040000}"/>
    <cellStyle name="Standard 2 3 3 2 7" xfId="481" xr:uid="{00000000-0005-0000-0000-0000C1040000}"/>
    <cellStyle name="Standard 2 3 3 2 7 2" xfId="1949" xr:uid="{00000000-0005-0000-0000-0000C2040000}"/>
    <cellStyle name="Standard 2 3 3 2 8" xfId="1950" xr:uid="{00000000-0005-0000-0000-0000C3040000}"/>
    <cellStyle name="Standard 2 3 3 2 9" xfId="1951" xr:uid="{00000000-0005-0000-0000-0000C4040000}"/>
    <cellStyle name="Standard 2 3 3 3" xfId="482" xr:uid="{00000000-0005-0000-0000-0000C5040000}"/>
    <cellStyle name="Standard 2 3 3 3 2" xfId="483" xr:uid="{00000000-0005-0000-0000-0000C6040000}"/>
    <cellStyle name="Standard 2 3 3 3 2 2" xfId="484" xr:uid="{00000000-0005-0000-0000-0000C7040000}"/>
    <cellStyle name="Standard 2 3 3 3 2 2 2" xfId="485" xr:uid="{00000000-0005-0000-0000-0000C8040000}"/>
    <cellStyle name="Standard 2 3 3 3 2 2 2 2" xfId="1952" xr:uid="{00000000-0005-0000-0000-0000C9040000}"/>
    <cellStyle name="Standard 2 3 3 3 2 2 3" xfId="1953" xr:uid="{00000000-0005-0000-0000-0000CA040000}"/>
    <cellStyle name="Standard 2 3 3 3 2 2 4" xfId="1954" xr:uid="{00000000-0005-0000-0000-0000CB040000}"/>
    <cellStyle name="Standard 2 3 3 3 2 3" xfId="486" xr:uid="{00000000-0005-0000-0000-0000CC040000}"/>
    <cellStyle name="Standard 2 3 3 3 2 3 2" xfId="1955" xr:uid="{00000000-0005-0000-0000-0000CD040000}"/>
    <cellStyle name="Standard 2 3 3 3 2 3 3" xfId="1956" xr:uid="{00000000-0005-0000-0000-0000CE040000}"/>
    <cellStyle name="Standard 2 3 3 3 2 4" xfId="487" xr:uid="{00000000-0005-0000-0000-0000CF040000}"/>
    <cellStyle name="Standard 2 3 3 3 2 4 2" xfId="1957" xr:uid="{00000000-0005-0000-0000-0000D0040000}"/>
    <cellStyle name="Standard 2 3 3 3 2 5" xfId="1958" xr:uid="{00000000-0005-0000-0000-0000D1040000}"/>
    <cellStyle name="Standard 2 3 3 3 2 6" xfId="1959" xr:uid="{00000000-0005-0000-0000-0000D2040000}"/>
    <cellStyle name="Standard 2 3 3 3 3" xfId="488" xr:uid="{00000000-0005-0000-0000-0000D3040000}"/>
    <cellStyle name="Standard 2 3 3 3 3 2" xfId="489" xr:uid="{00000000-0005-0000-0000-0000D4040000}"/>
    <cellStyle name="Standard 2 3 3 3 3 2 2" xfId="1960" xr:uid="{00000000-0005-0000-0000-0000D5040000}"/>
    <cellStyle name="Standard 2 3 3 3 3 2 3" xfId="1961" xr:uid="{00000000-0005-0000-0000-0000D6040000}"/>
    <cellStyle name="Standard 2 3 3 3 3 3" xfId="490" xr:uid="{00000000-0005-0000-0000-0000D7040000}"/>
    <cellStyle name="Standard 2 3 3 3 3 3 2" xfId="1962" xr:uid="{00000000-0005-0000-0000-0000D8040000}"/>
    <cellStyle name="Standard 2 3 3 3 3 4" xfId="1963" xr:uid="{00000000-0005-0000-0000-0000D9040000}"/>
    <cellStyle name="Standard 2 3 3 3 3 5" xfId="1964" xr:uid="{00000000-0005-0000-0000-0000DA040000}"/>
    <cellStyle name="Standard 2 3 3 3 4" xfId="491" xr:uid="{00000000-0005-0000-0000-0000DB040000}"/>
    <cellStyle name="Standard 2 3 3 3 4 2" xfId="492" xr:uid="{00000000-0005-0000-0000-0000DC040000}"/>
    <cellStyle name="Standard 2 3 3 3 4 2 2" xfId="1965" xr:uid="{00000000-0005-0000-0000-0000DD040000}"/>
    <cellStyle name="Standard 2 3 3 3 4 3" xfId="1966" xr:uid="{00000000-0005-0000-0000-0000DE040000}"/>
    <cellStyle name="Standard 2 3 3 3 4 4" xfId="1967" xr:uid="{00000000-0005-0000-0000-0000DF040000}"/>
    <cellStyle name="Standard 2 3 3 3 5" xfId="493" xr:uid="{00000000-0005-0000-0000-0000E0040000}"/>
    <cellStyle name="Standard 2 3 3 3 5 2" xfId="1968" xr:uid="{00000000-0005-0000-0000-0000E1040000}"/>
    <cellStyle name="Standard 2 3 3 3 5 3" xfId="1969" xr:uid="{00000000-0005-0000-0000-0000E2040000}"/>
    <cellStyle name="Standard 2 3 3 3 6" xfId="494" xr:uid="{00000000-0005-0000-0000-0000E3040000}"/>
    <cellStyle name="Standard 2 3 3 3 6 2" xfId="1970" xr:uid="{00000000-0005-0000-0000-0000E4040000}"/>
    <cellStyle name="Standard 2 3 3 3 7" xfId="495" xr:uid="{00000000-0005-0000-0000-0000E5040000}"/>
    <cellStyle name="Standard 2 3 3 3 7 2" xfId="1971" xr:uid="{00000000-0005-0000-0000-0000E6040000}"/>
    <cellStyle name="Standard 2 3 3 3 8" xfId="1972" xr:uid="{00000000-0005-0000-0000-0000E7040000}"/>
    <cellStyle name="Standard 2 3 3 3 9" xfId="1973" xr:uid="{00000000-0005-0000-0000-0000E8040000}"/>
    <cellStyle name="Standard 2 3 3 4" xfId="496" xr:uid="{00000000-0005-0000-0000-0000E9040000}"/>
    <cellStyle name="Standard 2 3 3 4 2" xfId="497" xr:uid="{00000000-0005-0000-0000-0000EA040000}"/>
    <cellStyle name="Standard 2 3 3 4 2 2" xfId="498" xr:uid="{00000000-0005-0000-0000-0000EB040000}"/>
    <cellStyle name="Standard 2 3 3 4 2 2 2" xfId="1974" xr:uid="{00000000-0005-0000-0000-0000EC040000}"/>
    <cellStyle name="Standard 2 3 3 4 2 2 3" xfId="1975" xr:uid="{00000000-0005-0000-0000-0000ED040000}"/>
    <cellStyle name="Standard 2 3 3 4 2 3" xfId="499" xr:uid="{00000000-0005-0000-0000-0000EE040000}"/>
    <cellStyle name="Standard 2 3 3 4 2 3 2" xfId="1976" xr:uid="{00000000-0005-0000-0000-0000EF040000}"/>
    <cellStyle name="Standard 2 3 3 4 2 4" xfId="1977" xr:uid="{00000000-0005-0000-0000-0000F0040000}"/>
    <cellStyle name="Standard 2 3 3 4 2 5" xfId="1978" xr:uid="{00000000-0005-0000-0000-0000F1040000}"/>
    <cellStyle name="Standard 2 3 3 4 3" xfId="500" xr:uid="{00000000-0005-0000-0000-0000F2040000}"/>
    <cellStyle name="Standard 2 3 3 4 3 2" xfId="501" xr:uid="{00000000-0005-0000-0000-0000F3040000}"/>
    <cellStyle name="Standard 2 3 3 4 3 2 2" xfId="1979" xr:uid="{00000000-0005-0000-0000-0000F4040000}"/>
    <cellStyle name="Standard 2 3 3 4 3 3" xfId="1980" xr:uid="{00000000-0005-0000-0000-0000F5040000}"/>
    <cellStyle name="Standard 2 3 3 4 3 4" xfId="1981" xr:uid="{00000000-0005-0000-0000-0000F6040000}"/>
    <cellStyle name="Standard 2 3 3 4 4" xfId="502" xr:uid="{00000000-0005-0000-0000-0000F7040000}"/>
    <cellStyle name="Standard 2 3 3 4 4 2" xfId="1982" xr:uid="{00000000-0005-0000-0000-0000F8040000}"/>
    <cellStyle name="Standard 2 3 3 4 4 3" xfId="1983" xr:uid="{00000000-0005-0000-0000-0000F9040000}"/>
    <cellStyle name="Standard 2 3 3 4 5" xfId="503" xr:uid="{00000000-0005-0000-0000-0000FA040000}"/>
    <cellStyle name="Standard 2 3 3 4 5 2" xfId="1984" xr:uid="{00000000-0005-0000-0000-0000FB040000}"/>
    <cellStyle name="Standard 2 3 3 4 6" xfId="1985" xr:uid="{00000000-0005-0000-0000-0000FC040000}"/>
    <cellStyle name="Standard 2 3 3 4 7" xfId="1986" xr:uid="{00000000-0005-0000-0000-0000FD040000}"/>
    <cellStyle name="Standard 2 3 3 5" xfId="504" xr:uid="{00000000-0005-0000-0000-0000FE040000}"/>
    <cellStyle name="Standard 2 3 3 5 2" xfId="505" xr:uid="{00000000-0005-0000-0000-0000FF040000}"/>
    <cellStyle name="Standard 2 3 3 5 2 2" xfId="1987" xr:uid="{00000000-0005-0000-0000-000000050000}"/>
    <cellStyle name="Standard 2 3 3 5 2 3" xfId="1988" xr:uid="{00000000-0005-0000-0000-000001050000}"/>
    <cellStyle name="Standard 2 3 3 5 3" xfId="506" xr:uid="{00000000-0005-0000-0000-000002050000}"/>
    <cellStyle name="Standard 2 3 3 5 3 2" xfId="1989" xr:uid="{00000000-0005-0000-0000-000003050000}"/>
    <cellStyle name="Standard 2 3 3 5 4" xfId="1990" xr:uid="{00000000-0005-0000-0000-000004050000}"/>
    <cellStyle name="Standard 2 3 3 5 5" xfId="1991" xr:uid="{00000000-0005-0000-0000-000005050000}"/>
    <cellStyle name="Standard 2 3 3 6" xfId="507" xr:uid="{00000000-0005-0000-0000-000006050000}"/>
    <cellStyle name="Standard 2 3 3 6 2" xfId="508" xr:uid="{00000000-0005-0000-0000-000007050000}"/>
    <cellStyle name="Standard 2 3 3 6 2 2" xfId="1992" xr:uid="{00000000-0005-0000-0000-000008050000}"/>
    <cellStyle name="Standard 2 3 3 6 3" xfId="1993" xr:uid="{00000000-0005-0000-0000-000009050000}"/>
    <cellStyle name="Standard 2 3 3 6 4" xfId="1994" xr:uid="{00000000-0005-0000-0000-00000A050000}"/>
    <cellStyle name="Standard 2 3 3 7" xfId="509" xr:uid="{00000000-0005-0000-0000-00000B050000}"/>
    <cellStyle name="Standard 2 3 3 7 2" xfId="1995" xr:uid="{00000000-0005-0000-0000-00000C050000}"/>
    <cellStyle name="Standard 2 3 3 7 3" xfId="1996" xr:uid="{00000000-0005-0000-0000-00000D050000}"/>
    <cellStyle name="Standard 2 3 3 8" xfId="510" xr:uid="{00000000-0005-0000-0000-00000E050000}"/>
    <cellStyle name="Standard 2 3 3 8 2" xfId="1997" xr:uid="{00000000-0005-0000-0000-00000F050000}"/>
    <cellStyle name="Standard 2 3 3 8 3" xfId="1998" xr:uid="{00000000-0005-0000-0000-000010050000}"/>
    <cellStyle name="Standard 2 3 3 9" xfId="511" xr:uid="{00000000-0005-0000-0000-000011050000}"/>
    <cellStyle name="Standard 2 3 3 9 2" xfId="1999" xr:uid="{00000000-0005-0000-0000-000012050000}"/>
    <cellStyle name="Standard 2 3 4" xfId="512" xr:uid="{00000000-0005-0000-0000-000013050000}"/>
    <cellStyle name="Standard 2 3 4 10" xfId="513" xr:uid="{00000000-0005-0000-0000-000014050000}"/>
    <cellStyle name="Standard 2 3 4 10 2" xfId="2000" xr:uid="{00000000-0005-0000-0000-000015050000}"/>
    <cellStyle name="Standard 2 3 4 11" xfId="514" xr:uid="{00000000-0005-0000-0000-000016050000}"/>
    <cellStyle name="Standard 2 3 4 11 2" xfId="2001" xr:uid="{00000000-0005-0000-0000-000017050000}"/>
    <cellStyle name="Standard 2 3 4 12" xfId="2002" xr:uid="{00000000-0005-0000-0000-000018050000}"/>
    <cellStyle name="Standard 2 3 4 13" xfId="2003" xr:uid="{00000000-0005-0000-0000-000019050000}"/>
    <cellStyle name="Standard 2 3 4 2" xfId="515" xr:uid="{00000000-0005-0000-0000-00001A050000}"/>
    <cellStyle name="Standard 2 3 4 2 2" xfId="516" xr:uid="{00000000-0005-0000-0000-00001B050000}"/>
    <cellStyle name="Standard 2 3 4 2 2 2" xfId="517" xr:uid="{00000000-0005-0000-0000-00001C050000}"/>
    <cellStyle name="Standard 2 3 4 2 2 2 2" xfId="518" xr:uid="{00000000-0005-0000-0000-00001D050000}"/>
    <cellStyle name="Standard 2 3 4 2 2 2 2 2" xfId="2004" xr:uid="{00000000-0005-0000-0000-00001E050000}"/>
    <cellStyle name="Standard 2 3 4 2 2 2 3" xfId="2005" xr:uid="{00000000-0005-0000-0000-00001F050000}"/>
    <cellStyle name="Standard 2 3 4 2 2 2 4" xfId="2006" xr:uid="{00000000-0005-0000-0000-000020050000}"/>
    <cellStyle name="Standard 2 3 4 2 2 3" xfId="519" xr:uid="{00000000-0005-0000-0000-000021050000}"/>
    <cellStyle name="Standard 2 3 4 2 2 3 2" xfId="2007" xr:uid="{00000000-0005-0000-0000-000022050000}"/>
    <cellStyle name="Standard 2 3 4 2 2 3 3" xfId="2008" xr:uid="{00000000-0005-0000-0000-000023050000}"/>
    <cellStyle name="Standard 2 3 4 2 2 4" xfId="520" xr:uid="{00000000-0005-0000-0000-000024050000}"/>
    <cellStyle name="Standard 2 3 4 2 2 4 2" xfId="2009" xr:uid="{00000000-0005-0000-0000-000025050000}"/>
    <cellStyle name="Standard 2 3 4 2 2 5" xfId="2010" xr:uid="{00000000-0005-0000-0000-000026050000}"/>
    <cellStyle name="Standard 2 3 4 2 2 6" xfId="2011" xr:uid="{00000000-0005-0000-0000-000027050000}"/>
    <cellStyle name="Standard 2 3 4 2 3" xfId="521" xr:uid="{00000000-0005-0000-0000-000028050000}"/>
    <cellStyle name="Standard 2 3 4 2 3 2" xfId="522" xr:uid="{00000000-0005-0000-0000-000029050000}"/>
    <cellStyle name="Standard 2 3 4 2 3 2 2" xfId="2012" xr:uid="{00000000-0005-0000-0000-00002A050000}"/>
    <cellStyle name="Standard 2 3 4 2 3 2 3" xfId="2013" xr:uid="{00000000-0005-0000-0000-00002B050000}"/>
    <cellStyle name="Standard 2 3 4 2 3 3" xfId="523" xr:uid="{00000000-0005-0000-0000-00002C050000}"/>
    <cellStyle name="Standard 2 3 4 2 3 3 2" xfId="2014" xr:uid="{00000000-0005-0000-0000-00002D050000}"/>
    <cellStyle name="Standard 2 3 4 2 3 4" xfId="2015" xr:uid="{00000000-0005-0000-0000-00002E050000}"/>
    <cellStyle name="Standard 2 3 4 2 3 5" xfId="2016" xr:uid="{00000000-0005-0000-0000-00002F050000}"/>
    <cellStyle name="Standard 2 3 4 2 4" xfId="524" xr:uid="{00000000-0005-0000-0000-000030050000}"/>
    <cellStyle name="Standard 2 3 4 2 4 2" xfId="525" xr:uid="{00000000-0005-0000-0000-000031050000}"/>
    <cellStyle name="Standard 2 3 4 2 4 2 2" xfId="2017" xr:uid="{00000000-0005-0000-0000-000032050000}"/>
    <cellStyle name="Standard 2 3 4 2 4 3" xfId="2018" xr:uid="{00000000-0005-0000-0000-000033050000}"/>
    <cellStyle name="Standard 2 3 4 2 4 4" xfId="2019" xr:uid="{00000000-0005-0000-0000-000034050000}"/>
    <cellStyle name="Standard 2 3 4 2 5" xfId="526" xr:uid="{00000000-0005-0000-0000-000035050000}"/>
    <cellStyle name="Standard 2 3 4 2 5 2" xfId="2020" xr:uid="{00000000-0005-0000-0000-000036050000}"/>
    <cellStyle name="Standard 2 3 4 2 5 3" xfId="2021" xr:uid="{00000000-0005-0000-0000-000037050000}"/>
    <cellStyle name="Standard 2 3 4 2 6" xfId="527" xr:uid="{00000000-0005-0000-0000-000038050000}"/>
    <cellStyle name="Standard 2 3 4 2 6 2" xfId="2022" xr:uid="{00000000-0005-0000-0000-000039050000}"/>
    <cellStyle name="Standard 2 3 4 2 7" xfId="528" xr:uid="{00000000-0005-0000-0000-00003A050000}"/>
    <cellStyle name="Standard 2 3 4 2 7 2" xfId="2023" xr:uid="{00000000-0005-0000-0000-00003B050000}"/>
    <cellStyle name="Standard 2 3 4 2 8" xfId="2024" xr:uid="{00000000-0005-0000-0000-00003C050000}"/>
    <cellStyle name="Standard 2 3 4 2 9" xfId="2025" xr:uid="{00000000-0005-0000-0000-00003D050000}"/>
    <cellStyle name="Standard 2 3 4 3" xfId="529" xr:uid="{00000000-0005-0000-0000-00003E050000}"/>
    <cellStyle name="Standard 2 3 4 3 2" xfId="530" xr:uid="{00000000-0005-0000-0000-00003F050000}"/>
    <cellStyle name="Standard 2 3 4 3 2 2" xfId="531" xr:uid="{00000000-0005-0000-0000-000040050000}"/>
    <cellStyle name="Standard 2 3 4 3 2 2 2" xfId="532" xr:uid="{00000000-0005-0000-0000-000041050000}"/>
    <cellStyle name="Standard 2 3 4 3 2 2 2 2" xfId="2026" xr:uid="{00000000-0005-0000-0000-000042050000}"/>
    <cellStyle name="Standard 2 3 4 3 2 2 3" xfId="2027" xr:uid="{00000000-0005-0000-0000-000043050000}"/>
    <cellStyle name="Standard 2 3 4 3 2 2 4" xfId="2028" xr:uid="{00000000-0005-0000-0000-000044050000}"/>
    <cellStyle name="Standard 2 3 4 3 2 3" xfId="533" xr:uid="{00000000-0005-0000-0000-000045050000}"/>
    <cellStyle name="Standard 2 3 4 3 2 3 2" xfId="2029" xr:uid="{00000000-0005-0000-0000-000046050000}"/>
    <cellStyle name="Standard 2 3 4 3 2 3 3" xfId="2030" xr:uid="{00000000-0005-0000-0000-000047050000}"/>
    <cellStyle name="Standard 2 3 4 3 2 4" xfId="534" xr:uid="{00000000-0005-0000-0000-000048050000}"/>
    <cellStyle name="Standard 2 3 4 3 2 4 2" xfId="2031" xr:uid="{00000000-0005-0000-0000-000049050000}"/>
    <cellStyle name="Standard 2 3 4 3 2 5" xfId="2032" xr:uid="{00000000-0005-0000-0000-00004A050000}"/>
    <cellStyle name="Standard 2 3 4 3 2 6" xfId="2033" xr:uid="{00000000-0005-0000-0000-00004B050000}"/>
    <cellStyle name="Standard 2 3 4 3 3" xfId="535" xr:uid="{00000000-0005-0000-0000-00004C050000}"/>
    <cellStyle name="Standard 2 3 4 3 3 2" xfId="536" xr:uid="{00000000-0005-0000-0000-00004D050000}"/>
    <cellStyle name="Standard 2 3 4 3 3 2 2" xfId="2034" xr:uid="{00000000-0005-0000-0000-00004E050000}"/>
    <cellStyle name="Standard 2 3 4 3 3 2 3" xfId="2035" xr:uid="{00000000-0005-0000-0000-00004F050000}"/>
    <cellStyle name="Standard 2 3 4 3 3 3" xfId="537" xr:uid="{00000000-0005-0000-0000-000050050000}"/>
    <cellStyle name="Standard 2 3 4 3 3 3 2" xfId="2036" xr:uid="{00000000-0005-0000-0000-000051050000}"/>
    <cellStyle name="Standard 2 3 4 3 3 4" xfId="2037" xr:uid="{00000000-0005-0000-0000-000052050000}"/>
    <cellStyle name="Standard 2 3 4 3 3 5" xfId="2038" xr:uid="{00000000-0005-0000-0000-000053050000}"/>
    <cellStyle name="Standard 2 3 4 3 4" xfId="538" xr:uid="{00000000-0005-0000-0000-000054050000}"/>
    <cellStyle name="Standard 2 3 4 3 4 2" xfId="539" xr:uid="{00000000-0005-0000-0000-000055050000}"/>
    <cellStyle name="Standard 2 3 4 3 4 2 2" xfId="2039" xr:uid="{00000000-0005-0000-0000-000056050000}"/>
    <cellStyle name="Standard 2 3 4 3 4 3" xfId="2040" xr:uid="{00000000-0005-0000-0000-000057050000}"/>
    <cellStyle name="Standard 2 3 4 3 4 4" xfId="2041" xr:uid="{00000000-0005-0000-0000-000058050000}"/>
    <cellStyle name="Standard 2 3 4 3 5" xfId="540" xr:uid="{00000000-0005-0000-0000-000059050000}"/>
    <cellStyle name="Standard 2 3 4 3 5 2" xfId="2042" xr:uid="{00000000-0005-0000-0000-00005A050000}"/>
    <cellStyle name="Standard 2 3 4 3 5 3" xfId="2043" xr:uid="{00000000-0005-0000-0000-00005B050000}"/>
    <cellStyle name="Standard 2 3 4 3 6" xfId="541" xr:uid="{00000000-0005-0000-0000-00005C050000}"/>
    <cellStyle name="Standard 2 3 4 3 6 2" xfId="2044" xr:uid="{00000000-0005-0000-0000-00005D050000}"/>
    <cellStyle name="Standard 2 3 4 3 7" xfId="542" xr:uid="{00000000-0005-0000-0000-00005E050000}"/>
    <cellStyle name="Standard 2 3 4 3 7 2" xfId="2045" xr:uid="{00000000-0005-0000-0000-00005F050000}"/>
    <cellStyle name="Standard 2 3 4 3 8" xfId="2046" xr:uid="{00000000-0005-0000-0000-000060050000}"/>
    <cellStyle name="Standard 2 3 4 3 9" xfId="2047" xr:uid="{00000000-0005-0000-0000-000061050000}"/>
    <cellStyle name="Standard 2 3 4 4" xfId="543" xr:uid="{00000000-0005-0000-0000-000062050000}"/>
    <cellStyle name="Standard 2 3 4 4 2" xfId="544" xr:uid="{00000000-0005-0000-0000-000063050000}"/>
    <cellStyle name="Standard 2 3 4 4 2 2" xfId="545" xr:uid="{00000000-0005-0000-0000-000064050000}"/>
    <cellStyle name="Standard 2 3 4 4 2 2 2" xfId="2048" xr:uid="{00000000-0005-0000-0000-000065050000}"/>
    <cellStyle name="Standard 2 3 4 4 2 2 3" xfId="2049" xr:uid="{00000000-0005-0000-0000-000066050000}"/>
    <cellStyle name="Standard 2 3 4 4 2 3" xfId="546" xr:uid="{00000000-0005-0000-0000-000067050000}"/>
    <cellStyle name="Standard 2 3 4 4 2 3 2" xfId="2050" xr:uid="{00000000-0005-0000-0000-000068050000}"/>
    <cellStyle name="Standard 2 3 4 4 2 4" xfId="2051" xr:uid="{00000000-0005-0000-0000-000069050000}"/>
    <cellStyle name="Standard 2 3 4 4 2 5" xfId="2052" xr:uid="{00000000-0005-0000-0000-00006A050000}"/>
    <cellStyle name="Standard 2 3 4 4 3" xfId="547" xr:uid="{00000000-0005-0000-0000-00006B050000}"/>
    <cellStyle name="Standard 2 3 4 4 3 2" xfId="548" xr:uid="{00000000-0005-0000-0000-00006C050000}"/>
    <cellStyle name="Standard 2 3 4 4 3 2 2" xfId="2053" xr:uid="{00000000-0005-0000-0000-00006D050000}"/>
    <cellStyle name="Standard 2 3 4 4 3 3" xfId="2054" xr:uid="{00000000-0005-0000-0000-00006E050000}"/>
    <cellStyle name="Standard 2 3 4 4 3 4" xfId="2055" xr:uid="{00000000-0005-0000-0000-00006F050000}"/>
    <cellStyle name="Standard 2 3 4 4 4" xfId="549" xr:uid="{00000000-0005-0000-0000-000070050000}"/>
    <cellStyle name="Standard 2 3 4 4 4 2" xfId="2056" xr:uid="{00000000-0005-0000-0000-000071050000}"/>
    <cellStyle name="Standard 2 3 4 4 4 3" xfId="2057" xr:uid="{00000000-0005-0000-0000-000072050000}"/>
    <cellStyle name="Standard 2 3 4 4 5" xfId="550" xr:uid="{00000000-0005-0000-0000-000073050000}"/>
    <cellStyle name="Standard 2 3 4 4 5 2" xfId="2058" xr:uid="{00000000-0005-0000-0000-000074050000}"/>
    <cellStyle name="Standard 2 3 4 4 6" xfId="2059" xr:uid="{00000000-0005-0000-0000-000075050000}"/>
    <cellStyle name="Standard 2 3 4 4 7" xfId="2060" xr:uid="{00000000-0005-0000-0000-000076050000}"/>
    <cellStyle name="Standard 2 3 4 5" xfId="551" xr:uid="{00000000-0005-0000-0000-000077050000}"/>
    <cellStyle name="Standard 2 3 4 5 2" xfId="552" xr:uid="{00000000-0005-0000-0000-000078050000}"/>
    <cellStyle name="Standard 2 3 4 5 2 2" xfId="2061" xr:uid="{00000000-0005-0000-0000-000079050000}"/>
    <cellStyle name="Standard 2 3 4 5 2 3" xfId="2062" xr:uid="{00000000-0005-0000-0000-00007A050000}"/>
    <cellStyle name="Standard 2 3 4 5 3" xfId="553" xr:uid="{00000000-0005-0000-0000-00007B050000}"/>
    <cellStyle name="Standard 2 3 4 5 3 2" xfId="2063" xr:uid="{00000000-0005-0000-0000-00007C050000}"/>
    <cellStyle name="Standard 2 3 4 5 4" xfId="2064" xr:uid="{00000000-0005-0000-0000-00007D050000}"/>
    <cellStyle name="Standard 2 3 4 5 5" xfId="2065" xr:uid="{00000000-0005-0000-0000-00007E050000}"/>
    <cellStyle name="Standard 2 3 4 6" xfId="554" xr:uid="{00000000-0005-0000-0000-00007F050000}"/>
    <cellStyle name="Standard 2 3 4 6 2" xfId="555" xr:uid="{00000000-0005-0000-0000-000080050000}"/>
    <cellStyle name="Standard 2 3 4 6 2 2" xfId="2066" xr:uid="{00000000-0005-0000-0000-000081050000}"/>
    <cellStyle name="Standard 2 3 4 6 3" xfId="2067" xr:uid="{00000000-0005-0000-0000-000082050000}"/>
    <cellStyle name="Standard 2 3 4 6 4" xfId="2068" xr:uid="{00000000-0005-0000-0000-000083050000}"/>
    <cellStyle name="Standard 2 3 4 7" xfId="556" xr:uid="{00000000-0005-0000-0000-000084050000}"/>
    <cellStyle name="Standard 2 3 4 7 2" xfId="2069" xr:uid="{00000000-0005-0000-0000-000085050000}"/>
    <cellStyle name="Standard 2 3 4 7 3" xfId="2070" xr:uid="{00000000-0005-0000-0000-000086050000}"/>
    <cellStyle name="Standard 2 3 4 8" xfId="557" xr:uid="{00000000-0005-0000-0000-000087050000}"/>
    <cellStyle name="Standard 2 3 4 8 2" xfId="2071" xr:uid="{00000000-0005-0000-0000-000088050000}"/>
    <cellStyle name="Standard 2 3 4 8 3" xfId="2072" xr:uid="{00000000-0005-0000-0000-000089050000}"/>
    <cellStyle name="Standard 2 3 4 9" xfId="558" xr:uid="{00000000-0005-0000-0000-00008A050000}"/>
    <cellStyle name="Standard 2 3 4 9 2" xfId="2073" xr:uid="{00000000-0005-0000-0000-00008B050000}"/>
    <cellStyle name="Standard 2 3 5" xfId="559" xr:uid="{00000000-0005-0000-0000-00008C050000}"/>
    <cellStyle name="Standard 2 3 5 10" xfId="2074" xr:uid="{00000000-0005-0000-0000-00008D050000}"/>
    <cellStyle name="Standard 2 3 5 11" xfId="2075" xr:uid="{00000000-0005-0000-0000-00008E050000}"/>
    <cellStyle name="Standard 2 3 5 2" xfId="560" xr:uid="{00000000-0005-0000-0000-00008F050000}"/>
    <cellStyle name="Standard 2 3 5 2 2" xfId="561" xr:uid="{00000000-0005-0000-0000-000090050000}"/>
    <cellStyle name="Standard 2 3 5 2 2 2" xfId="562" xr:uid="{00000000-0005-0000-0000-000091050000}"/>
    <cellStyle name="Standard 2 3 5 2 2 2 2" xfId="563" xr:uid="{00000000-0005-0000-0000-000092050000}"/>
    <cellStyle name="Standard 2 3 5 2 2 2 2 2" xfId="2076" xr:uid="{00000000-0005-0000-0000-000093050000}"/>
    <cellStyle name="Standard 2 3 5 2 2 2 3" xfId="2077" xr:uid="{00000000-0005-0000-0000-000094050000}"/>
    <cellStyle name="Standard 2 3 5 2 2 2 4" xfId="2078" xr:uid="{00000000-0005-0000-0000-000095050000}"/>
    <cellStyle name="Standard 2 3 5 2 2 3" xfId="564" xr:uid="{00000000-0005-0000-0000-000096050000}"/>
    <cellStyle name="Standard 2 3 5 2 2 3 2" xfId="2079" xr:uid="{00000000-0005-0000-0000-000097050000}"/>
    <cellStyle name="Standard 2 3 5 2 2 3 3" xfId="2080" xr:uid="{00000000-0005-0000-0000-000098050000}"/>
    <cellStyle name="Standard 2 3 5 2 2 4" xfId="565" xr:uid="{00000000-0005-0000-0000-000099050000}"/>
    <cellStyle name="Standard 2 3 5 2 2 4 2" xfId="2081" xr:uid="{00000000-0005-0000-0000-00009A050000}"/>
    <cellStyle name="Standard 2 3 5 2 2 5" xfId="2082" xr:uid="{00000000-0005-0000-0000-00009B050000}"/>
    <cellStyle name="Standard 2 3 5 2 2 6" xfId="2083" xr:uid="{00000000-0005-0000-0000-00009C050000}"/>
    <cellStyle name="Standard 2 3 5 2 3" xfId="566" xr:uid="{00000000-0005-0000-0000-00009D050000}"/>
    <cellStyle name="Standard 2 3 5 2 3 2" xfId="567" xr:uid="{00000000-0005-0000-0000-00009E050000}"/>
    <cellStyle name="Standard 2 3 5 2 3 2 2" xfId="2084" xr:uid="{00000000-0005-0000-0000-00009F050000}"/>
    <cellStyle name="Standard 2 3 5 2 3 2 3" xfId="2085" xr:uid="{00000000-0005-0000-0000-0000A0050000}"/>
    <cellStyle name="Standard 2 3 5 2 3 3" xfId="568" xr:uid="{00000000-0005-0000-0000-0000A1050000}"/>
    <cellStyle name="Standard 2 3 5 2 3 3 2" xfId="2086" xr:uid="{00000000-0005-0000-0000-0000A2050000}"/>
    <cellStyle name="Standard 2 3 5 2 3 4" xfId="2087" xr:uid="{00000000-0005-0000-0000-0000A3050000}"/>
    <cellStyle name="Standard 2 3 5 2 3 5" xfId="2088" xr:uid="{00000000-0005-0000-0000-0000A4050000}"/>
    <cellStyle name="Standard 2 3 5 2 4" xfId="569" xr:uid="{00000000-0005-0000-0000-0000A5050000}"/>
    <cellStyle name="Standard 2 3 5 2 4 2" xfId="570" xr:uid="{00000000-0005-0000-0000-0000A6050000}"/>
    <cellStyle name="Standard 2 3 5 2 4 2 2" xfId="2089" xr:uid="{00000000-0005-0000-0000-0000A7050000}"/>
    <cellStyle name="Standard 2 3 5 2 4 3" xfId="2090" xr:uid="{00000000-0005-0000-0000-0000A8050000}"/>
    <cellStyle name="Standard 2 3 5 2 4 4" xfId="2091" xr:uid="{00000000-0005-0000-0000-0000A9050000}"/>
    <cellStyle name="Standard 2 3 5 2 5" xfId="571" xr:uid="{00000000-0005-0000-0000-0000AA050000}"/>
    <cellStyle name="Standard 2 3 5 2 5 2" xfId="2092" xr:uid="{00000000-0005-0000-0000-0000AB050000}"/>
    <cellStyle name="Standard 2 3 5 2 5 3" xfId="2093" xr:uid="{00000000-0005-0000-0000-0000AC050000}"/>
    <cellStyle name="Standard 2 3 5 2 6" xfId="572" xr:uid="{00000000-0005-0000-0000-0000AD050000}"/>
    <cellStyle name="Standard 2 3 5 2 6 2" xfId="2094" xr:uid="{00000000-0005-0000-0000-0000AE050000}"/>
    <cellStyle name="Standard 2 3 5 2 7" xfId="573" xr:uid="{00000000-0005-0000-0000-0000AF050000}"/>
    <cellStyle name="Standard 2 3 5 2 7 2" xfId="2095" xr:uid="{00000000-0005-0000-0000-0000B0050000}"/>
    <cellStyle name="Standard 2 3 5 2 8" xfId="2096" xr:uid="{00000000-0005-0000-0000-0000B1050000}"/>
    <cellStyle name="Standard 2 3 5 2 9" xfId="2097" xr:uid="{00000000-0005-0000-0000-0000B2050000}"/>
    <cellStyle name="Standard 2 3 5 3" xfId="574" xr:uid="{00000000-0005-0000-0000-0000B3050000}"/>
    <cellStyle name="Standard 2 3 5 3 2" xfId="575" xr:uid="{00000000-0005-0000-0000-0000B4050000}"/>
    <cellStyle name="Standard 2 3 5 3 2 2" xfId="576" xr:uid="{00000000-0005-0000-0000-0000B5050000}"/>
    <cellStyle name="Standard 2 3 5 3 2 2 2" xfId="577" xr:uid="{00000000-0005-0000-0000-0000B6050000}"/>
    <cellStyle name="Standard 2 3 5 3 2 2 2 2" xfId="2098" xr:uid="{00000000-0005-0000-0000-0000B7050000}"/>
    <cellStyle name="Standard 2 3 5 3 2 2 3" xfId="2099" xr:uid="{00000000-0005-0000-0000-0000B8050000}"/>
    <cellStyle name="Standard 2 3 5 3 2 2 4" xfId="2100" xr:uid="{00000000-0005-0000-0000-0000B9050000}"/>
    <cellStyle name="Standard 2 3 5 3 2 3" xfId="578" xr:uid="{00000000-0005-0000-0000-0000BA050000}"/>
    <cellStyle name="Standard 2 3 5 3 2 3 2" xfId="2101" xr:uid="{00000000-0005-0000-0000-0000BB050000}"/>
    <cellStyle name="Standard 2 3 5 3 2 3 3" xfId="2102" xr:uid="{00000000-0005-0000-0000-0000BC050000}"/>
    <cellStyle name="Standard 2 3 5 3 2 4" xfId="579" xr:uid="{00000000-0005-0000-0000-0000BD050000}"/>
    <cellStyle name="Standard 2 3 5 3 2 4 2" xfId="2103" xr:uid="{00000000-0005-0000-0000-0000BE050000}"/>
    <cellStyle name="Standard 2 3 5 3 2 5" xfId="2104" xr:uid="{00000000-0005-0000-0000-0000BF050000}"/>
    <cellStyle name="Standard 2 3 5 3 2 6" xfId="2105" xr:uid="{00000000-0005-0000-0000-0000C0050000}"/>
    <cellStyle name="Standard 2 3 5 3 3" xfId="580" xr:uid="{00000000-0005-0000-0000-0000C1050000}"/>
    <cellStyle name="Standard 2 3 5 3 3 2" xfId="581" xr:uid="{00000000-0005-0000-0000-0000C2050000}"/>
    <cellStyle name="Standard 2 3 5 3 3 2 2" xfId="2106" xr:uid="{00000000-0005-0000-0000-0000C3050000}"/>
    <cellStyle name="Standard 2 3 5 3 3 2 3" xfId="2107" xr:uid="{00000000-0005-0000-0000-0000C4050000}"/>
    <cellStyle name="Standard 2 3 5 3 3 3" xfId="582" xr:uid="{00000000-0005-0000-0000-0000C5050000}"/>
    <cellStyle name="Standard 2 3 5 3 3 3 2" xfId="2108" xr:uid="{00000000-0005-0000-0000-0000C6050000}"/>
    <cellStyle name="Standard 2 3 5 3 3 4" xfId="2109" xr:uid="{00000000-0005-0000-0000-0000C7050000}"/>
    <cellStyle name="Standard 2 3 5 3 3 5" xfId="2110" xr:uid="{00000000-0005-0000-0000-0000C8050000}"/>
    <cellStyle name="Standard 2 3 5 3 4" xfId="583" xr:uid="{00000000-0005-0000-0000-0000C9050000}"/>
    <cellStyle name="Standard 2 3 5 3 4 2" xfId="584" xr:uid="{00000000-0005-0000-0000-0000CA050000}"/>
    <cellStyle name="Standard 2 3 5 3 4 2 2" xfId="2111" xr:uid="{00000000-0005-0000-0000-0000CB050000}"/>
    <cellStyle name="Standard 2 3 5 3 4 3" xfId="2112" xr:uid="{00000000-0005-0000-0000-0000CC050000}"/>
    <cellStyle name="Standard 2 3 5 3 4 4" xfId="2113" xr:uid="{00000000-0005-0000-0000-0000CD050000}"/>
    <cellStyle name="Standard 2 3 5 3 5" xfId="585" xr:uid="{00000000-0005-0000-0000-0000CE050000}"/>
    <cellStyle name="Standard 2 3 5 3 5 2" xfId="2114" xr:uid="{00000000-0005-0000-0000-0000CF050000}"/>
    <cellStyle name="Standard 2 3 5 3 5 3" xfId="2115" xr:uid="{00000000-0005-0000-0000-0000D0050000}"/>
    <cellStyle name="Standard 2 3 5 3 6" xfId="586" xr:uid="{00000000-0005-0000-0000-0000D1050000}"/>
    <cellStyle name="Standard 2 3 5 3 6 2" xfId="2116" xr:uid="{00000000-0005-0000-0000-0000D2050000}"/>
    <cellStyle name="Standard 2 3 5 3 7" xfId="587" xr:uid="{00000000-0005-0000-0000-0000D3050000}"/>
    <cellStyle name="Standard 2 3 5 3 7 2" xfId="2117" xr:uid="{00000000-0005-0000-0000-0000D4050000}"/>
    <cellStyle name="Standard 2 3 5 3 8" xfId="2118" xr:uid="{00000000-0005-0000-0000-0000D5050000}"/>
    <cellStyle name="Standard 2 3 5 3 9" xfId="2119" xr:uid="{00000000-0005-0000-0000-0000D6050000}"/>
    <cellStyle name="Standard 2 3 5 4" xfId="588" xr:uid="{00000000-0005-0000-0000-0000D7050000}"/>
    <cellStyle name="Standard 2 3 5 4 2" xfId="589" xr:uid="{00000000-0005-0000-0000-0000D8050000}"/>
    <cellStyle name="Standard 2 3 5 4 2 2" xfId="590" xr:uid="{00000000-0005-0000-0000-0000D9050000}"/>
    <cellStyle name="Standard 2 3 5 4 2 2 2" xfId="2120" xr:uid="{00000000-0005-0000-0000-0000DA050000}"/>
    <cellStyle name="Standard 2 3 5 4 2 2 3" xfId="2121" xr:uid="{00000000-0005-0000-0000-0000DB050000}"/>
    <cellStyle name="Standard 2 3 5 4 2 3" xfId="591" xr:uid="{00000000-0005-0000-0000-0000DC050000}"/>
    <cellStyle name="Standard 2 3 5 4 2 3 2" xfId="2122" xr:uid="{00000000-0005-0000-0000-0000DD050000}"/>
    <cellStyle name="Standard 2 3 5 4 2 4" xfId="2123" xr:uid="{00000000-0005-0000-0000-0000DE050000}"/>
    <cellStyle name="Standard 2 3 5 4 2 5" xfId="2124" xr:uid="{00000000-0005-0000-0000-0000DF050000}"/>
    <cellStyle name="Standard 2 3 5 4 3" xfId="592" xr:uid="{00000000-0005-0000-0000-0000E0050000}"/>
    <cellStyle name="Standard 2 3 5 4 3 2" xfId="593" xr:uid="{00000000-0005-0000-0000-0000E1050000}"/>
    <cellStyle name="Standard 2 3 5 4 3 2 2" xfId="2125" xr:uid="{00000000-0005-0000-0000-0000E2050000}"/>
    <cellStyle name="Standard 2 3 5 4 3 3" xfId="2126" xr:uid="{00000000-0005-0000-0000-0000E3050000}"/>
    <cellStyle name="Standard 2 3 5 4 3 4" xfId="2127" xr:uid="{00000000-0005-0000-0000-0000E4050000}"/>
    <cellStyle name="Standard 2 3 5 4 4" xfId="594" xr:uid="{00000000-0005-0000-0000-0000E5050000}"/>
    <cellStyle name="Standard 2 3 5 4 4 2" xfId="2128" xr:uid="{00000000-0005-0000-0000-0000E6050000}"/>
    <cellStyle name="Standard 2 3 5 4 4 3" xfId="2129" xr:uid="{00000000-0005-0000-0000-0000E7050000}"/>
    <cellStyle name="Standard 2 3 5 4 5" xfId="595" xr:uid="{00000000-0005-0000-0000-0000E8050000}"/>
    <cellStyle name="Standard 2 3 5 4 5 2" xfId="2130" xr:uid="{00000000-0005-0000-0000-0000E9050000}"/>
    <cellStyle name="Standard 2 3 5 4 6" xfId="2131" xr:uid="{00000000-0005-0000-0000-0000EA050000}"/>
    <cellStyle name="Standard 2 3 5 4 7" xfId="2132" xr:uid="{00000000-0005-0000-0000-0000EB050000}"/>
    <cellStyle name="Standard 2 3 5 5" xfId="596" xr:uid="{00000000-0005-0000-0000-0000EC050000}"/>
    <cellStyle name="Standard 2 3 5 5 2" xfId="597" xr:uid="{00000000-0005-0000-0000-0000ED050000}"/>
    <cellStyle name="Standard 2 3 5 5 2 2" xfId="2133" xr:uid="{00000000-0005-0000-0000-0000EE050000}"/>
    <cellStyle name="Standard 2 3 5 5 2 3" xfId="2134" xr:uid="{00000000-0005-0000-0000-0000EF050000}"/>
    <cellStyle name="Standard 2 3 5 5 3" xfId="598" xr:uid="{00000000-0005-0000-0000-0000F0050000}"/>
    <cellStyle name="Standard 2 3 5 5 3 2" xfId="2135" xr:uid="{00000000-0005-0000-0000-0000F1050000}"/>
    <cellStyle name="Standard 2 3 5 5 4" xfId="2136" xr:uid="{00000000-0005-0000-0000-0000F2050000}"/>
    <cellStyle name="Standard 2 3 5 5 5" xfId="2137" xr:uid="{00000000-0005-0000-0000-0000F3050000}"/>
    <cellStyle name="Standard 2 3 5 6" xfId="599" xr:uid="{00000000-0005-0000-0000-0000F4050000}"/>
    <cellStyle name="Standard 2 3 5 6 2" xfId="600" xr:uid="{00000000-0005-0000-0000-0000F5050000}"/>
    <cellStyle name="Standard 2 3 5 6 2 2" xfId="2138" xr:uid="{00000000-0005-0000-0000-0000F6050000}"/>
    <cellStyle name="Standard 2 3 5 6 3" xfId="2139" xr:uid="{00000000-0005-0000-0000-0000F7050000}"/>
    <cellStyle name="Standard 2 3 5 6 4" xfId="2140" xr:uid="{00000000-0005-0000-0000-0000F8050000}"/>
    <cellStyle name="Standard 2 3 5 7" xfId="601" xr:uid="{00000000-0005-0000-0000-0000F9050000}"/>
    <cellStyle name="Standard 2 3 5 7 2" xfId="2141" xr:uid="{00000000-0005-0000-0000-0000FA050000}"/>
    <cellStyle name="Standard 2 3 5 7 3" xfId="2142" xr:uid="{00000000-0005-0000-0000-0000FB050000}"/>
    <cellStyle name="Standard 2 3 5 8" xfId="602" xr:uid="{00000000-0005-0000-0000-0000FC050000}"/>
    <cellStyle name="Standard 2 3 5 8 2" xfId="2143" xr:uid="{00000000-0005-0000-0000-0000FD050000}"/>
    <cellStyle name="Standard 2 3 5 9" xfId="603" xr:uid="{00000000-0005-0000-0000-0000FE050000}"/>
    <cellStyle name="Standard 2 3 5 9 2" xfId="2144" xr:uid="{00000000-0005-0000-0000-0000FF050000}"/>
    <cellStyle name="Standard 2 3 6" xfId="604" xr:uid="{00000000-0005-0000-0000-000000060000}"/>
    <cellStyle name="Standard 2 3 6 2" xfId="605" xr:uid="{00000000-0005-0000-0000-000001060000}"/>
    <cellStyle name="Standard 2 3 6 2 2" xfId="606" xr:uid="{00000000-0005-0000-0000-000002060000}"/>
    <cellStyle name="Standard 2 3 6 2 2 2" xfId="607" xr:uid="{00000000-0005-0000-0000-000003060000}"/>
    <cellStyle name="Standard 2 3 6 2 2 2 2" xfId="2145" xr:uid="{00000000-0005-0000-0000-000004060000}"/>
    <cellStyle name="Standard 2 3 6 2 2 2 3" xfId="2146" xr:uid="{00000000-0005-0000-0000-000005060000}"/>
    <cellStyle name="Standard 2 3 6 2 2 3" xfId="608" xr:uid="{00000000-0005-0000-0000-000006060000}"/>
    <cellStyle name="Standard 2 3 6 2 2 3 2" xfId="2147" xr:uid="{00000000-0005-0000-0000-000007060000}"/>
    <cellStyle name="Standard 2 3 6 2 2 4" xfId="2148" xr:uid="{00000000-0005-0000-0000-000008060000}"/>
    <cellStyle name="Standard 2 3 6 2 2 5" xfId="2149" xr:uid="{00000000-0005-0000-0000-000009060000}"/>
    <cellStyle name="Standard 2 3 6 2 3" xfId="609" xr:uid="{00000000-0005-0000-0000-00000A060000}"/>
    <cellStyle name="Standard 2 3 6 2 3 2" xfId="610" xr:uid="{00000000-0005-0000-0000-00000B060000}"/>
    <cellStyle name="Standard 2 3 6 2 3 2 2" xfId="2150" xr:uid="{00000000-0005-0000-0000-00000C060000}"/>
    <cellStyle name="Standard 2 3 6 2 3 3" xfId="2151" xr:uid="{00000000-0005-0000-0000-00000D060000}"/>
    <cellStyle name="Standard 2 3 6 2 3 4" xfId="2152" xr:uid="{00000000-0005-0000-0000-00000E060000}"/>
    <cellStyle name="Standard 2 3 6 2 4" xfId="611" xr:uid="{00000000-0005-0000-0000-00000F060000}"/>
    <cellStyle name="Standard 2 3 6 2 4 2" xfId="2153" xr:uid="{00000000-0005-0000-0000-000010060000}"/>
    <cellStyle name="Standard 2 3 6 2 4 3" xfId="2154" xr:uid="{00000000-0005-0000-0000-000011060000}"/>
    <cellStyle name="Standard 2 3 6 2 5" xfId="612" xr:uid="{00000000-0005-0000-0000-000012060000}"/>
    <cellStyle name="Standard 2 3 6 2 5 2" xfId="2155" xr:uid="{00000000-0005-0000-0000-000013060000}"/>
    <cellStyle name="Standard 2 3 6 2 6" xfId="2156" xr:uid="{00000000-0005-0000-0000-000014060000}"/>
    <cellStyle name="Standard 2 3 6 2 7" xfId="2157" xr:uid="{00000000-0005-0000-0000-000015060000}"/>
    <cellStyle name="Standard 2 3 6 3" xfId="613" xr:uid="{00000000-0005-0000-0000-000016060000}"/>
    <cellStyle name="Standard 2 3 6 3 2" xfId="614" xr:uid="{00000000-0005-0000-0000-000017060000}"/>
    <cellStyle name="Standard 2 3 6 3 2 2" xfId="2158" xr:uid="{00000000-0005-0000-0000-000018060000}"/>
    <cellStyle name="Standard 2 3 6 3 2 3" xfId="2159" xr:uid="{00000000-0005-0000-0000-000019060000}"/>
    <cellStyle name="Standard 2 3 6 3 3" xfId="615" xr:uid="{00000000-0005-0000-0000-00001A060000}"/>
    <cellStyle name="Standard 2 3 6 3 3 2" xfId="2160" xr:uid="{00000000-0005-0000-0000-00001B060000}"/>
    <cellStyle name="Standard 2 3 6 3 4" xfId="2161" xr:uid="{00000000-0005-0000-0000-00001C060000}"/>
    <cellStyle name="Standard 2 3 6 3 5" xfId="2162" xr:uid="{00000000-0005-0000-0000-00001D060000}"/>
    <cellStyle name="Standard 2 3 6 4" xfId="616" xr:uid="{00000000-0005-0000-0000-00001E060000}"/>
    <cellStyle name="Standard 2 3 6 4 2" xfId="617" xr:uid="{00000000-0005-0000-0000-00001F060000}"/>
    <cellStyle name="Standard 2 3 6 4 2 2" xfId="2163" xr:uid="{00000000-0005-0000-0000-000020060000}"/>
    <cellStyle name="Standard 2 3 6 4 3" xfId="2164" xr:uid="{00000000-0005-0000-0000-000021060000}"/>
    <cellStyle name="Standard 2 3 6 4 4" xfId="2165" xr:uid="{00000000-0005-0000-0000-000022060000}"/>
    <cellStyle name="Standard 2 3 6 5" xfId="618" xr:uid="{00000000-0005-0000-0000-000023060000}"/>
    <cellStyle name="Standard 2 3 6 5 2" xfId="2166" xr:uid="{00000000-0005-0000-0000-000024060000}"/>
    <cellStyle name="Standard 2 3 6 5 3" xfId="2167" xr:uid="{00000000-0005-0000-0000-000025060000}"/>
    <cellStyle name="Standard 2 3 6 6" xfId="619" xr:uid="{00000000-0005-0000-0000-000026060000}"/>
    <cellStyle name="Standard 2 3 6 6 2" xfId="2168" xr:uid="{00000000-0005-0000-0000-000027060000}"/>
    <cellStyle name="Standard 2 3 6 7" xfId="620" xr:uid="{00000000-0005-0000-0000-000028060000}"/>
    <cellStyle name="Standard 2 3 6 7 2" xfId="2169" xr:uid="{00000000-0005-0000-0000-000029060000}"/>
    <cellStyle name="Standard 2 3 6 8" xfId="2170" xr:uid="{00000000-0005-0000-0000-00002A060000}"/>
    <cellStyle name="Standard 2 3 6 9" xfId="2171" xr:uid="{00000000-0005-0000-0000-00002B060000}"/>
    <cellStyle name="Standard 2 3 7" xfId="621" xr:uid="{00000000-0005-0000-0000-00002C060000}"/>
    <cellStyle name="Standard 2 3 7 2" xfId="622" xr:uid="{00000000-0005-0000-0000-00002D060000}"/>
    <cellStyle name="Standard 2 3 7 2 2" xfId="623" xr:uid="{00000000-0005-0000-0000-00002E060000}"/>
    <cellStyle name="Standard 2 3 7 2 2 2" xfId="624" xr:uid="{00000000-0005-0000-0000-00002F060000}"/>
    <cellStyle name="Standard 2 3 7 2 2 2 2" xfId="2172" xr:uid="{00000000-0005-0000-0000-000030060000}"/>
    <cellStyle name="Standard 2 3 7 2 2 3" xfId="2173" xr:uid="{00000000-0005-0000-0000-000031060000}"/>
    <cellStyle name="Standard 2 3 7 2 2 4" xfId="2174" xr:uid="{00000000-0005-0000-0000-000032060000}"/>
    <cellStyle name="Standard 2 3 7 2 3" xfId="625" xr:uid="{00000000-0005-0000-0000-000033060000}"/>
    <cellStyle name="Standard 2 3 7 2 3 2" xfId="2175" xr:uid="{00000000-0005-0000-0000-000034060000}"/>
    <cellStyle name="Standard 2 3 7 2 3 3" xfId="2176" xr:uid="{00000000-0005-0000-0000-000035060000}"/>
    <cellStyle name="Standard 2 3 7 2 4" xfId="626" xr:uid="{00000000-0005-0000-0000-000036060000}"/>
    <cellStyle name="Standard 2 3 7 2 4 2" xfId="2177" xr:uid="{00000000-0005-0000-0000-000037060000}"/>
    <cellStyle name="Standard 2 3 7 2 5" xfId="2178" xr:uid="{00000000-0005-0000-0000-000038060000}"/>
    <cellStyle name="Standard 2 3 7 2 6" xfId="2179" xr:uid="{00000000-0005-0000-0000-000039060000}"/>
    <cellStyle name="Standard 2 3 7 3" xfId="627" xr:uid="{00000000-0005-0000-0000-00003A060000}"/>
    <cellStyle name="Standard 2 3 7 3 2" xfId="628" xr:uid="{00000000-0005-0000-0000-00003B060000}"/>
    <cellStyle name="Standard 2 3 7 3 2 2" xfId="2180" xr:uid="{00000000-0005-0000-0000-00003C060000}"/>
    <cellStyle name="Standard 2 3 7 3 2 3" xfId="2181" xr:uid="{00000000-0005-0000-0000-00003D060000}"/>
    <cellStyle name="Standard 2 3 7 3 3" xfId="629" xr:uid="{00000000-0005-0000-0000-00003E060000}"/>
    <cellStyle name="Standard 2 3 7 3 3 2" xfId="2182" xr:uid="{00000000-0005-0000-0000-00003F060000}"/>
    <cellStyle name="Standard 2 3 7 3 4" xfId="2183" xr:uid="{00000000-0005-0000-0000-000040060000}"/>
    <cellStyle name="Standard 2 3 7 3 5" xfId="2184" xr:uid="{00000000-0005-0000-0000-000041060000}"/>
    <cellStyle name="Standard 2 3 7 4" xfId="630" xr:uid="{00000000-0005-0000-0000-000042060000}"/>
    <cellStyle name="Standard 2 3 7 4 2" xfId="631" xr:uid="{00000000-0005-0000-0000-000043060000}"/>
    <cellStyle name="Standard 2 3 7 4 2 2" xfId="2185" xr:uid="{00000000-0005-0000-0000-000044060000}"/>
    <cellStyle name="Standard 2 3 7 4 3" xfId="2186" xr:uid="{00000000-0005-0000-0000-000045060000}"/>
    <cellStyle name="Standard 2 3 7 4 4" xfId="2187" xr:uid="{00000000-0005-0000-0000-000046060000}"/>
    <cellStyle name="Standard 2 3 7 5" xfId="632" xr:uid="{00000000-0005-0000-0000-000047060000}"/>
    <cellStyle name="Standard 2 3 7 5 2" xfId="2188" xr:uid="{00000000-0005-0000-0000-000048060000}"/>
    <cellStyle name="Standard 2 3 7 5 3" xfId="2189" xr:uid="{00000000-0005-0000-0000-000049060000}"/>
    <cellStyle name="Standard 2 3 7 6" xfId="633" xr:uid="{00000000-0005-0000-0000-00004A060000}"/>
    <cellStyle name="Standard 2 3 7 6 2" xfId="2190" xr:uid="{00000000-0005-0000-0000-00004B060000}"/>
    <cellStyle name="Standard 2 3 7 7" xfId="634" xr:uid="{00000000-0005-0000-0000-00004C060000}"/>
    <cellStyle name="Standard 2 3 7 7 2" xfId="2191" xr:uid="{00000000-0005-0000-0000-00004D060000}"/>
    <cellStyle name="Standard 2 3 7 8" xfId="2192" xr:uid="{00000000-0005-0000-0000-00004E060000}"/>
    <cellStyle name="Standard 2 3 7 9" xfId="2193" xr:uid="{00000000-0005-0000-0000-00004F060000}"/>
    <cellStyle name="Standard 2 3 8" xfId="635" xr:uid="{00000000-0005-0000-0000-000050060000}"/>
    <cellStyle name="Standard 2 3 8 2" xfId="636" xr:uid="{00000000-0005-0000-0000-000051060000}"/>
    <cellStyle name="Standard 2 3 8 2 2" xfId="637" xr:uid="{00000000-0005-0000-0000-000052060000}"/>
    <cellStyle name="Standard 2 3 8 2 2 2" xfId="638" xr:uid="{00000000-0005-0000-0000-000053060000}"/>
    <cellStyle name="Standard 2 3 8 2 2 2 2" xfId="2194" xr:uid="{00000000-0005-0000-0000-000054060000}"/>
    <cellStyle name="Standard 2 3 8 2 2 3" xfId="2195" xr:uid="{00000000-0005-0000-0000-000055060000}"/>
    <cellStyle name="Standard 2 3 8 2 2 4" xfId="2196" xr:uid="{00000000-0005-0000-0000-000056060000}"/>
    <cellStyle name="Standard 2 3 8 2 3" xfId="639" xr:uid="{00000000-0005-0000-0000-000057060000}"/>
    <cellStyle name="Standard 2 3 8 2 3 2" xfId="2197" xr:uid="{00000000-0005-0000-0000-000058060000}"/>
    <cellStyle name="Standard 2 3 8 2 3 3" xfId="2198" xr:uid="{00000000-0005-0000-0000-000059060000}"/>
    <cellStyle name="Standard 2 3 8 2 4" xfId="640" xr:uid="{00000000-0005-0000-0000-00005A060000}"/>
    <cellStyle name="Standard 2 3 8 2 4 2" xfId="2199" xr:uid="{00000000-0005-0000-0000-00005B060000}"/>
    <cellStyle name="Standard 2 3 8 2 5" xfId="2200" xr:uid="{00000000-0005-0000-0000-00005C060000}"/>
    <cellStyle name="Standard 2 3 8 2 6" xfId="2201" xr:uid="{00000000-0005-0000-0000-00005D060000}"/>
    <cellStyle name="Standard 2 3 8 3" xfId="641" xr:uid="{00000000-0005-0000-0000-00005E060000}"/>
    <cellStyle name="Standard 2 3 8 3 2" xfId="642" xr:uid="{00000000-0005-0000-0000-00005F060000}"/>
    <cellStyle name="Standard 2 3 8 3 2 2" xfId="2202" xr:uid="{00000000-0005-0000-0000-000060060000}"/>
    <cellStyle name="Standard 2 3 8 3 2 3" xfId="2203" xr:uid="{00000000-0005-0000-0000-000061060000}"/>
    <cellStyle name="Standard 2 3 8 3 3" xfId="643" xr:uid="{00000000-0005-0000-0000-000062060000}"/>
    <cellStyle name="Standard 2 3 8 3 3 2" xfId="2204" xr:uid="{00000000-0005-0000-0000-000063060000}"/>
    <cellStyle name="Standard 2 3 8 3 4" xfId="2205" xr:uid="{00000000-0005-0000-0000-000064060000}"/>
    <cellStyle name="Standard 2 3 8 3 5" xfId="2206" xr:uid="{00000000-0005-0000-0000-000065060000}"/>
    <cellStyle name="Standard 2 3 8 4" xfId="644" xr:uid="{00000000-0005-0000-0000-000066060000}"/>
    <cellStyle name="Standard 2 3 8 4 2" xfId="645" xr:uid="{00000000-0005-0000-0000-000067060000}"/>
    <cellStyle name="Standard 2 3 8 4 2 2" xfId="2207" xr:uid="{00000000-0005-0000-0000-000068060000}"/>
    <cellStyle name="Standard 2 3 8 4 3" xfId="2208" xr:uid="{00000000-0005-0000-0000-000069060000}"/>
    <cellStyle name="Standard 2 3 8 4 4" xfId="2209" xr:uid="{00000000-0005-0000-0000-00006A060000}"/>
    <cellStyle name="Standard 2 3 8 5" xfId="646" xr:uid="{00000000-0005-0000-0000-00006B060000}"/>
    <cellStyle name="Standard 2 3 8 5 2" xfId="2210" xr:uid="{00000000-0005-0000-0000-00006C060000}"/>
    <cellStyle name="Standard 2 3 8 5 3" xfId="2211" xr:uid="{00000000-0005-0000-0000-00006D060000}"/>
    <cellStyle name="Standard 2 3 8 6" xfId="647" xr:uid="{00000000-0005-0000-0000-00006E060000}"/>
    <cellStyle name="Standard 2 3 8 6 2" xfId="2212" xr:uid="{00000000-0005-0000-0000-00006F060000}"/>
    <cellStyle name="Standard 2 3 8 7" xfId="648" xr:uid="{00000000-0005-0000-0000-000070060000}"/>
    <cellStyle name="Standard 2 3 8 7 2" xfId="2213" xr:uid="{00000000-0005-0000-0000-000071060000}"/>
    <cellStyle name="Standard 2 3 8 8" xfId="2214" xr:uid="{00000000-0005-0000-0000-000072060000}"/>
    <cellStyle name="Standard 2 3 8 9" xfId="2215" xr:uid="{00000000-0005-0000-0000-000073060000}"/>
    <cellStyle name="Standard 2 3 9" xfId="649" xr:uid="{00000000-0005-0000-0000-000074060000}"/>
    <cellStyle name="Standard 2 3 9 2" xfId="650" xr:uid="{00000000-0005-0000-0000-000075060000}"/>
    <cellStyle name="Standard 2 3 9 2 2" xfId="651" xr:uid="{00000000-0005-0000-0000-000076060000}"/>
    <cellStyle name="Standard 2 3 9 2 2 2" xfId="2216" xr:uid="{00000000-0005-0000-0000-000077060000}"/>
    <cellStyle name="Standard 2 3 9 2 2 3" xfId="2217" xr:uid="{00000000-0005-0000-0000-000078060000}"/>
    <cellStyle name="Standard 2 3 9 2 3" xfId="652" xr:uid="{00000000-0005-0000-0000-000079060000}"/>
    <cellStyle name="Standard 2 3 9 2 3 2" xfId="2218" xr:uid="{00000000-0005-0000-0000-00007A060000}"/>
    <cellStyle name="Standard 2 3 9 2 4" xfId="2219" xr:uid="{00000000-0005-0000-0000-00007B060000}"/>
    <cellStyle name="Standard 2 3 9 2 5" xfId="2220" xr:uid="{00000000-0005-0000-0000-00007C060000}"/>
    <cellStyle name="Standard 2 3 9 3" xfId="653" xr:uid="{00000000-0005-0000-0000-00007D060000}"/>
    <cellStyle name="Standard 2 3 9 3 2" xfId="654" xr:uid="{00000000-0005-0000-0000-00007E060000}"/>
    <cellStyle name="Standard 2 3 9 3 2 2" xfId="2221" xr:uid="{00000000-0005-0000-0000-00007F060000}"/>
    <cellStyle name="Standard 2 3 9 3 3" xfId="2222" xr:uid="{00000000-0005-0000-0000-000080060000}"/>
    <cellStyle name="Standard 2 3 9 3 4" xfId="2223" xr:uid="{00000000-0005-0000-0000-000081060000}"/>
    <cellStyle name="Standard 2 3 9 4" xfId="655" xr:uid="{00000000-0005-0000-0000-000082060000}"/>
    <cellStyle name="Standard 2 3 9 4 2" xfId="2224" xr:uid="{00000000-0005-0000-0000-000083060000}"/>
    <cellStyle name="Standard 2 3 9 4 3" xfId="2225" xr:uid="{00000000-0005-0000-0000-000084060000}"/>
    <cellStyle name="Standard 2 3 9 5" xfId="656" xr:uid="{00000000-0005-0000-0000-000085060000}"/>
    <cellStyle name="Standard 2 3 9 5 2" xfId="2226" xr:uid="{00000000-0005-0000-0000-000086060000}"/>
    <cellStyle name="Standard 2 3 9 6" xfId="2227" xr:uid="{00000000-0005-0000-0000-000087060000}"/>
    <cellStyle name="Standard 2 3 9 7" xfId="2228" xr:uid="{00000000-0005-0000-0000-000088060000}"/>
    <cellStyle name="Standard 2 4" xfId="657" xr:uid="{00000000-0005-0000-0000-000089060000}"/>
    <cellStyle name="Standard 2 4 10" xfId="658" xr:uid="{00000000-0005-0000-0000-00008A060000}"/>
    <cellStyle name="Standard 2 4 10 2" xfId="659" xr:uid="{00000000-0005-0000-0000-00008B060000}"/>
    <cellStyle name="Standard 2 4 10 2 2" xfId="2229" xr:uid="{00000000-0005-0000-0000-00008C060000}"/>
    <cellStyle name="Standard 2 4 10 3" xfId="2230" xr:uid="{00000000-0005-0000-0000-00008D060000}"/>
    <cellStyle name="Standard 2 4 10 4" xfId="2231" xr:uid="{00000000-0005-0000-0000-00008E060000}"/>
    <cellStyle name="Standard 2 4 11" xfId="660" xr:uid="{00000000-0005-0000-0000-00008F060000}"/>
    <cellStyle name="Standard 2 4 11 2" xfId="2232" xr:uid="{00000000-0005-0000-0000-000090060000}"/>
    <cellStyle name="Standard 2 4 11 3" xfId="2233" xr:uid="{00000000-0005-0000-0000-000091060000}"/>
    <cellStyle name="Standard 2 4 12" xfId="661" xr:uid="{00000000-0005-0000-0000-000092060000}"/>
    <cellStyle name="Standard 2 4 12 2" xfId="2234" xr:uid="{00000000-0005-0000-0000-000093060000}"/>
    <cellStyle name="Standard 2 4 12 3" xfId="2235" xr:uid="{00000000-0005-0000-0000-000094060000}"/>
    <cellStyle name="Standard 2 4 13" xfId="662" xr:uid="{00000000-0005-0000-0000-000095060000}"/>
    <cellStyle name="Standard 2 4 13 2" xfId="2236" xr:uid="{00000000-0005-0000-0000-000096060000}"/>
    <cellStyle name="Standard 2 4 14" xfId="663" xr:uid="{00000000-0005-0000-0000-000097060000}"/>
    <cellStyle name="Standard 2 4 14 2" xfId="2237" xr:uid="{00000000-0005-0000-0000-000098060000}"/>
    <cellStyle name="Standard 2 4 15" xfId="664" xr:uid="{00000000-0005-0000-0000-000099060000}"/>
    <cellStyle name="Standard 2 4 15 2" xfId="2238" xr:uid="{00000000-0005-0000-0000-00009A060000}"/>
    <cellStyle name="Standard 2 4 16" xfId="2239" xr:uid="{00000000-0005-0000-0000-00009B060000}"/>
    <cellStyle name="Standard 2 4 17" xfId="2240" xr:uid="{00000000-0005-0000-0000-00009C060000}"/>
    <cellStyle name="Standard 2 4 2" xfId="665" xr:uid="{00000000-0005-0000-0000-00009D060000}"/>
    <cellStyle name="Standard 2 4 2 10" xfId="666" xr:uid="{00000000-0005-0000-0000-00009E060000}"/>
    <cellStyle name="Standard 2 4 2 10 2" xfId="2241" xr:uid="{00000000-0005-0000-0000-00009F060000}"/>
    <cellStyle name="Standard 2 4 2 11" xfId="667" xr:uid="{00000000-0005-0000-0000-0000A0060000}"/>
    <cellStyle name="Standard 2 4 2 11 2" xfId="2242" xr:uid="{00000000-0005-0000-0000-0000A1060000}"/>
    <cellStyle name="Standard 2 4 2 12" xfId="2243" xr:uid="{00000000-0005-0000-0000-0000A2060000}"/>
    <cellStyle name="Standard 2 4 2 13" xfId="2244" xr:uid="{00000000-0005-0000-0000-0000A3060000}"/>
    <cellStyle name="Standard 2 4 2 2" xfId="668" xr:uid="{00000000-0005-0000-0000-0000A4060000}"/>
    <cellStyle name="Standard 2 4 2 2 2" xfId="669" xr:uid="{00000000-0005-0000-0000-0000A5060000}"/>
    <cellStyle name="Standard 2 4 2 2 2 2" xfId="670" xr:uid="{00000000-0005-0000-0000-0000A6060000}"/>
    <cellStyle name="Standard 2 4 2 2 2 2 2" xfId="671" xr:uid="{00000000-0005-0000-0000-0000A7060000}"/>
    <cellStyle name="Standard 2 4 2 2 2 2 2 2" xfId="2245" xr:uid="{00000000-0005-0000-0000-0000A8060000}"/>
    <cellStyle name="Standard 2 4 2 2 2 2 3" xfId="2246" xr:uid="{00000000-0005-0000-0000-0000A9060000}"/>
    <cellStyle name="Standard 2 4 2 2 2 2 4" xfId="2247" xr:uid="{00000000-0005-0000-0000-0000AA060000}"/>
    <cellStyle name="Standard 2 4 2 2 2 3" xfId="672" xr:uid="{00000000-0005-0000-0000-0000AB060000}"/>
    <cellStyle name="Standard 2 4 2 2 2 3 2" xfId="2248" xr:uid="{00000000-0005-0000-0000-0000AC060000}"/>
    <cellStyle name="Standard 2 4 2 2 2 3 3" xfId="2249" xr:uid="{00000000-0005-0000-0000-0000AD060000}"/>
    <cellStyle name="Standard 2 4 2 2 2 4" xfId="673" xr:uid="{00000000-0005-0000-0000-0000AE060000}"/>
    <cellStyle name="Standard 2 4 2 2 2 4 2" xfId="2250" xr:uid="{00000000-0005-0000-0000-0000AF060000}"/>
    <cellStyle name="Standard 2 4 2 2 2 5" xfId="2251" xr:uid="{00000000-0005-0000-0000-0000B0060000}"/>
    <cellStyle name="Standard 2 4 2 2 2 6" xfId="2252" xr:uid="{00000000-0005-0000-0000-0000B1060000}"/>
    <cellStyle name="Standard 2 4 2 2 3" xfId="674" xr:uid="{00000000-0005-0000-0000-0000B2060000}"/>
    <cellStyle name="Standard 2 4 2 2 3 2" xfId="675" xr:uid="{00000000-0005-0000-0000-0000B3060000}"/>
    <cellStyle name="Standard 2 4 2 2 3 2 2" xfId="2253" xr:uid="{00000000-0005-0000-0000-0000B4060000}"/>
    <cellStyle name="Standard 2 4 2 2 3 2 3" xfId="2254" xr:uid="{00000000-0005-0000-0000-0000B5060000}"/>
    <cellStyle name="Standard 2 4 2 2 3 3" xfId="676" xr:uid="{00000000-0005-0000-0000-0000B6060000}"/>
    <cellStyle name="Standard 2 4 2 2 3 3 2" xfId="2255" xr:uid="{00000000-0005-0000-0000-0000B7060000}"/>
    <cellStyle name="Standard 2 4 2 2 3 4" xfId="2256" xr:uid="{00000000-0005-0000-0000-0000B8060000}"/>
    <cellStyle name="Standard 2 4 2 2 3 5" xfId="2257" xr:uid="{00000000-0005-0000-0000-0000B9060000}"/>
    <cellStyle name="Standard 2 4 2 2 4" xfId="677" xr:uid="{00000000-0005-0000-0000-0000BA060000}"/>
    <cellStyle name="Standard 2 4 2 2 4 2" xfId="678" xr:uid="{00000000-0005-0000-0000-0000BB060000}"/>
    <cellStyle name="Standard 2 4 2 2 4 2 2" xfId="2258" xr:uid="{00000000-0005-0000-0000-0000BC060000}"/>
    <cellStyle name="Standard 2 4 2 2 4 3" xfId="2259" xr:uid="{00000000-0005-0000-0000-0000BD060000}"/>
    <cellStyle name="Standard 2 4 2 2 4 4" xfId="2260" xr:uid="{00000000-0005-0000-0000-0000BE060000}"/>
    <cellStyle name="Standard 2 4 2 2 5" xfId="679" xr:uid="{00000000-0005-0000-0000-0000BF060000}"/>
    <cellStyle name="Standard 2 4 2 2 5 2" xfId="2261" xr:uid="{00000000-0005-0000-0000-0000C0060000}"/>
    <cellStyle name="Standard 2 4 2 2 5 3" xfId="2262" xr:uid="{00000000-0005-0000-0000-0000C1060000}"/>
    <cellStyle name="Standard 2 4 2 2 6" xfId="680" xr:uid="{00000000-0005-0000-0000-0000C2060000}"/>
    <cellStyle name="Standard 2 4 2 2 6 2" xfId="2263" xr:uid="{00000000-0005-0000-0000-0000C3060000}"/>
    <cellStyle name="Standard 2 4 2 2 7" xfId="681" xr:uid="{00000000-0005-0000-0000-0000C4060000}"/>
    <cellStyle name="Standard 2 4 2 2 7 2" xfId="2264" xr:uid="{00000000-0005-0000-0000-0000C5060000}"/>
    <cellStyle name="Standard 2 4 2 2 8" xfId="2265" xr:uid="{00000000-0005-0000-0000-0000C6060000}"/>
    <cellStyle name="Standard 2 4 2 2 9" xfId="2266" xr:uid="{00000000-0005-0000-0000-0000C7060000}"/>
    <cellStyle name="Standard 2 4 2 3" xfId="682" xr:uid="{00000000-0005-0000-0000-0000C8060000}"/>
    <cellStyle name="Standard 2 4 2 3 2" xfId="683" xr:uid="{00000000-0005-0000-0000-0000C9060000}"/>
    <cellStyle name="Standard 2 4 2 3 2 2" xfId="684" xr:uid="{00000000-0005-0000-0000-0000CA060000}"/>
    <cellStyle name="Standard 2 4 2 3 2 2 2" xfId="685" xr:uid="{00000000-0005-0000-0000-0000CB060000}"/>
    <cellStyle name="Standard 2 4 2 3 2 2 2 2" xfId="2267" xr:uid="{00000000-0005-0000-0000-0000CC060000}"/>
    <cellStyle name="Standard 2 4 2 3 2 2 3" xfId="2268" xr:uid="{00000000-0005-0000-0000-0000CD060000}"/>
    <cellStyle name="Standard 2 4 2 3 2 2 4" xfId="2269" xr:uid="{00000000-0005-0000-0000-0000CE060000}"/>
    <cellStyle name="Standard 2 4 2 3 2 3" xfId="686" xr:uid="{00000000-0005-0000-0000-0000CF060000}"/>
    <cellStyle name="Standard 2 4 2 3 2 3 2" xfId="2270" xr:uid="{00000000-0005-0000-0000-0000D0060000}"/>
    <cellStyle name="Standard 2 4 2 3 2 3 3" xfId="2271" xr:uid="{00000000-0005-0000-0000-0000D1060000}"/>
    <cellStyle name="Standard 2 4 2 3 2 4" xfId="687" xr:uid="{00000000-0005-0000-0000-0000D2060000}"/>
    <cellStyle name="Standard 2 4 2 3 2 4 2" xfId="2272" xr:uid="{00000000-0005-0000-0000-0000D3060000}"/>
    <cellStyle name="Standard 2 4 2 3 2 5" xfId="2273" xr:uid="{00000000-0005-0000-0000-0000D4060000}"/>
    <cellStyle name="Standard 2 4 2 3 2 6" xfId="2274" xr:uid="{00000000-0005-0000-0000-0000D5060000}"/>
    <cellStyle name="Standard 2 4 2 3 3" xfId="688" xr:uid="{00000000-0005-0000-0000-0000D6060000}"/>
    <cellStyle name="Standard 2 4 2 3 3 2" xfId="689" xr:uid="{00000000-0005-0000-0000-0000D7060000}"/>
    <cellStyle name="Standard 2 4 2 3 3 2 2" xfId="2275" xr:uid="{00000000-0005-0000-0000-0000D8060000}"/>
    <cellStyle name="Standard 2 4 2 3 3 2 3" xfId="2276" xr:uid="{00000000-0005-0000-0000-0000D9060000}"/>
    <cellStyle name="Standard 2 4 2 3 3 3" xfId="690" xr:uid="{00000000-0005-0000-0000-0000DA060000}"/>
    <cellStyle name="Standard 2 4 2 3 3 3 2" xfId="2277" xr:uid="{00000000-0005-0000-0000-0000DB060000}"/>
    <cellStyle name="Standard 2 4 2 3 3 4" xfId="2278" xr:uid="{00000000-0005-0000-0000-0000DC060000}"/>
    <cellStyle name="Standard 2 4 2 3 3 5" xfId="2279" xr:uid="{00000000-0005-0000-0000-0000DD060000}"/>
    <cellStyle name="Standard 2 4 2 3 4" xfId="691" xr:uid="{00000000-0005-0000-0000-0000DE060000}"/>
    <cellStyle name="Standard 2 4 2 3 4 2" xfId="692" xr:uid="{00000000-0005-0000-0000-0000DF060000}"/>
    <cellStyle name="Standard 2 4 2 3 4 2 2" xfId="2280" xr:uid="{00000000-0005-0000-0000-0000E0060000}"/>
    <cellStyle name="Standard 2 4 2 3 4 3" xfId="2281" xr:uid="{00000000-0005-0000-0000-0000E1060000}"/>
    <cellStyle name="Standard 2 4 2 3 4 4" xfId="2282" xr:uid="{00000000-0005-0000-0000-0000E2060000}"/>
    <cellStyle name="Standard 2 4 2 3 5" xfId="693" xr:uid="{00000000-0005-0000-0000-0000E3060000}"/>
    <cellStyle name="Standard 2 4 2 3 5 2" xfId="2283" xr:uid="{00000000-0005-0000-0000-0000E4060000}"/>
    <cellStyle name="Standard 2 4 2 3 5 3" xfId="2284" xr:uid="{00000000-0005-0000-0000-0000E5060000}"/>
    <cellStyle name="Standard 2 4 2 3 6" xfId="694" xr:uid="{00000000-0005-0000-0000-0000E6060000}"/>
    <cellStyle name="Standard 2 4 2 3 6 2" xfId="2285" xr:uid="{00000000-0005-0000-0000-0000E7060000}"/>
    <cellStyle name="Standard 2 4 2 3 7" xfId="695" xr:uid="{00000000-0005-0000-0000-0000E8060000}"/>
    <cellStyle name="Standard 2 4 2 3 7 2" xfId="2286" xr:uid="{00000000-0005-0000-0000-0000E9060000}"/>
    <cellStyle name="Standard 2 4 2 3 8" xfId="2287" xr:uid="{00000000-0005-0000-0000-0000EA060000}"/>
    <cellStyle name="Standard 2 4 2 3 9" xfId="2288" xr:uid="{00000000-0005-0000-0000-0000EB060000}"/>
    <cellStyle name="Standard 2 4 2 4" xfId="696" xr:uid="{00000000-0005-0000-0000-0000EC060000}"/>
    <cellStyle name="Standard 2 4 2 4 2" xfId="697" xr:uid="{00000000-0005-0000-0000-0000ED060000}"/>
    <cellStyle name="Standard 2 4 2 4 2 2" xfId="698" xr:uid="{00000000-0005-0000-0000-0000EE060000}"/>
    <cellStyle name="Standard 2 4 2 4 2 2 2" xfId="2289" xr:uid="{00000000-0005-0000-0000-0000EF060000}"/>
    <cellStyle name="Standard 2 4 2 4 2 2 3" xfId="2290" xr:uid="{00000000-0005-0000-0000-0000F0060000}"/>
    <cellStyle name="Standard 2 4 2 4 2 3" xfId="699" xr:uid="{00000000-0005-0000-0000-0000F1060000}"/>
    <cellStyle name="Standard 2 4 2 4 2 3 2" xfId="2291" xr:uid="{00000000-0005-0000-0000-0000F2060000}"/>
    <cellStyle name="Standard 2 4 2 4 2 4" xfId="2292" xr:uid="{00000000-0005-0000-0000-0000F3060000}"/>
    <cellStyle name="Standard 2 4 2 4 2 5" xfId="2293" xr:uid="{00000000-0005-0000-0000-0000F4060000}"/>
    <cellStyle name="Standard 2 4 2 4 3" xfId="700" xr:uid="{00000000-0005-0000-0000-0000F5060000}"/>
    <cellStyle name="Standard 2 4 2 4 3 2" xfId="701" xr:uid="{00000000-0005-0000-0000-0000F6060000}"/>
    <cellStyle name="Standard 2 4 2 4 3 2 2" xfId="2294" xr:uid="{00000000-0005-0000-0000-0000F7060000}"/>
    <cellStyle name="Standard 2 4 2 4 3 3" xfId="2295" xr:uid="{00000000-0005-0000-0000-0000F8060000}"/>
    <cellStyle name="Standard 2 4 2 4 3 4" xfId="2296" xr:uid="{00000000-0005-0000-0000-0000F9060000}"/>
    <cellStyle name="Standard 2 4 2 4 4" xfId="702" xr:uid="{00000000-0005-0000-0000-0000FA060000}"/>
    <cellStyle name="Standard 2 4 2 4 4 2" xfId="2297" xr:uid="{00000000-0005-0000-0000-0000FB060000}"/>
    <cellStyle name="Standard 2 4 2 4 4 3" xfId="2298" xr:uid="{00000000-0005-0000-0000-0000FC060000}"/>
    <cellStyle name="Standard 2 4 2 4 5" xfId="703" xr:uid="{00000000-0005-0000-0000-0000FD060000}"/>
    <cellStyle name="Standard 2 4 2 4 5 2" xfId="2299" xr:uid="{00000000-0005-0000-0000-0000FE060000}"/>
    <cellStyle name="Standard 2 4 2 4 6" xfId="2300" xr:uid="{00000000-0005-0000-0000-0000FF060000}"/>
    <cellStyle name="Standard 2 4 2 4 7" xfId="2301" xr:uid="{00000000-0005-0000-0000-000000070000}"/>
    <cellStyle name="Standard 2 4 2 5" xfId="704" xr:uid="{00000000-0005-0000-0000-000001070000}"/>
    <cellStyle name="Standard 2 4 2 5 2" xfId="705" xr:uid="{00000000-0005-0000-0000-000002070000}"/>
    <cellStyle name="Standard 2 4 2 5 2 2" xfId="2302" xr:uid="{00000000-0005-0000-0000-000003070000}"/>
    <cellStyle name="Standard 2 4 2 5 2 3" xfId="2303" xr:uid="{00000000-0005-0000-0000-000004070000}"/>
    <cellStyle name="Standard 2 4 2 5 3" xfId="706" xr:uid="{00000000-0005-0000-0000-000005070000}"/>
    <cellStyle name="Standard 2 4 2 5 3 2" xfId="2304" xr:uid="{00000000-0005-0000-0000-000006070000}"/>
    <cellStyle name="Standard 2 4 2 5 4" xfId="2305" xr:uid="{00000000-0005-0000-0000-000007070000}"/>
    <cellStyle name="Standard 2 4 2 5 5" xfId="2306" xr:uid="{00000000-0005-0000-0000-000008070000}"/>
    <cellStyle name="Standard 2 4 2 6" xfId="707" xr:uid="{00000000-0005-0000-0000-000009070000}"/>
    <cellStyle name="Standard 2 4 2 6 2" xfId="708" xr:uid="{00000000-0005-0000-0000-00000A070000}"/>
    <cellStyle name="Standard 2 4 2 6 2 2" xfId="2307" xr:uid="{00000000-0005-0000-0000-00000B070000}"/>
    <cellStyle name="Standard 2 4 2 6 3" xfId="2308" xr:uid="{00000000-0005-0000-0000-00000C070000}"/>
    <cellStyle name="Standard 2 4 2 6 4" xfId="2309" xr:uid="{00000000-0005-0000-0000-00000D070000}"/>
    <cellStyle name="Standard 2 4 2 7" xfId="709" xr:uid="{00000000-0005-0000-0000-00000E070000}"/>
    <cellStyle name="Standard 2 4 2 7 2" xfId="2310" xr:uid="{00000000-0005-0000-0000-00000F070000}"/>
    <cellStyle name="Standard 2 4 2 7 3" xfId="2311" xr:uid="{00000000-0005-0000-0000-000010070000}"/>
    <cellStyle name="Standard 2 4 2 8" xfId="710" xr:uid="{00000000-0005-0000-0000-000011070000}"/>
    <cellStyle name="Standard 2 4 2 8 2" xfId="2312" xr:uid="{00000000-0005-0000-0000-000012070000}"/>
    <cellStyle name="Standard 2 4 2 8 3" xfId="2313" xr:uid="{00000000-0005-0000-0000-000013070000}"/>
    <cellStyle name="Standard 2 4 2 9" xfId="711" xr:uid="{00000000-0005-0000-0000-000014070000}"/>
    <cellStyle name="Standard 2 4 2 9 2" xfId="2314" xr:uid="{00000000-0005-0000-0000-000015070000}"/>
    <cellStyle name="Standard 2 4 3" xfId="712" xr:uid="{00000000-0005-0000-0000-000016070000}"/>
    <cellStyle name="Standard 2 4 3 10" xfId="713" xr:uid="{00000000-0005-0000-0000-000017070000}"/>
    <cellStyle name="Standard 2 4 3 10 2" xfId="2315" xr:uid="{00000000-0005-0000-0000-000018070000}"/>
    <cellStyle name="Standard 2 4 3 11" xfId="714" xr:uid="{00000000-0005-0000-0000-000019070000}"/>
    <cellStyle name="Standard 2 4 3 11 2" xfId="2316" xr:uid="{00000000-0005-0000-0000-00001A070000}"/>
    <cellStyle name="Standard 2 4 3 12" xfId="2317" xr:uid="{00000000-0005-0000-0000-00001B070000}"/>
    <cellStyle name="Standard 2 4 3 13" xfId="2318" xr:uid="{00000000-0005-0000-0000-00001C070000}"/>
    <cellStyle name="Standard 2 4 3 2" xfId="715" xr:uid="{00000000-0005-0000-0000-00001D070000}"/>
    <cellStyle name="Standard 2 4 3 2 2" xfId="716" xr:uid="{00000000-0005-0000-0000-00001E070000}"/>
    <cellStyle name="Standard 2 4 3 2 2 2" xfId="717" xr:uid="{00000000-0005-0000-0000-00001F070000}"/>
    <cellStyle name="Standard 2 4 3 2 2 2 2" xfId="718" xr:uid="{00000000-0005-0000-0000-000020070000}"/>
    <cellStyle name="Standard 2 4 3 2 2 2 2 2" xfId="2319" xr:uid="{00000000-0005-0000-0000-000021070000}"/>
    <cellStyle name="Standard 2 4 3 2 2 2 3" xfId="2320" xr:uid="{00000000-0005-0000-0000-000022070000}"/>
    <cellStyle name="Standard 2 4 3 2 2 2 4" xfId="2321" xr:uid="{00000000-0005-0000-0000-000023070000}"/>
    <cellStyle name="Standard 2 4 3 2 2 3" xfId="719" xr:uid="{00000000-0005-0000-0000-000024070000}"/>
    <cellStyle name="Standard 2 4 3 2 2 3 2" xfId="2322" xr:uid="{00000000-0005-0000-0000-000025070000}"/>
    <cellStyle name="Standard 2 4 3 2 2 3 3" xfId="2323" xr:uid="{00000000-0005-0000-0000-000026070000}"/>
    <cellStyle name="Standard 2 4 3 2 2 4" xfId="720" xr:uid="{00000000-0005-0000-0000-000027070000}"/>
    <cellStyle name="Standard 2 4 3 2 2 4 2" xfId="2324" xr:uid="{00000000-0005-0000-0000-000028070000}"/>
    <cellStyle name="Standard 2 4 3 2 2 5" xfId="2325" xr:uid="{00000000-0005-0000-0000-000029070000}"/>
    <cellStyle name="Standard 2 4 3 2 2 6" xfId="2326" xr:uid="{00000000-0005-0000-0000-00002A070000}"/>
    <cellStyle name="Standard 2 4 3 2 3" xfId="721" xr:uid="{00000000-0005-0000-0000-00002B070000}"/>
    <cellStyle name="Standard 2 4 3 2 3 2" xfId="722" xr:uid="{00000000-0005-0000-0000-00002C070000}"/>
    <cellStyle name="Standard 2 4 3 2 3 2 2" xfId="2327" xr:uid="{00000000-0005-0000-0000-00002D070000}"/>
    <cellStyle name="Standard 2 4 3 2 3 2 3" xfId="2328" xr:uid="{00000000-0005-0000-0000-00002E070000}"/>
    <cellStyle name="Standard 2 4 3 2 3 3" xfId="723" xr:uid="{00000000-0005-0000-0000-00002F070000}"/>
    <cellStyle name="Standard 2 4 3 2 3 3 2" xfId="2329" xr:uid="{00000000-0005-0000-0000-000030070000}"/>
    <cellStyle name="Standard 2 4 3 2 3 4" xfId="2330" xr:uid="{00000000-0005-0000-0000-000031070000}"/>
    <cellStyle name="Standard 2 4 3 2 3 5" xfId="2331" xr:uid="{00000000-0005-0000-0000-000032070000}"/>
    <cellStyle name="Standard 2 4 3 2 4" xfId="724" xr:uid="{00000000-0005-0000-0000-000033070000}"/>
    <cellStyle name="Standard 2 4 3 2 4 2" xfId="725" xr:uid="{00000000-0005-0000-0000-000034070000}"/>
    <cellStyle name="Standard 2 4 3 2 4 2 2" xfId="2332" xr:uid="{00000000-0005-0000-0000-000035070000}"/>
    <cellStyle name="Standard 2 4 3 2 4 3" xfId="2333" xr:uid="{00000000-0005-0000-0000-000036070000}"/>
    <cellStyle name="Standard 2 4 3 2 4 4" xfId="2334" xr:uid="{00000000-0005-0000-0000-000037070000}"/>
    <cellStyle name="Standard 2 4 3 2 5" xfId="726" xr:uid="{00000000-0005-0000-0000-000038070000}"/>
    <cellStyle name="Standard 2 4 3 2 5 2" xfId="2335" xr:uid="{00000000-0005-0000-0000-000039070000}"/>
    <cellStyle name="Standard 2 4 3 2 5 3" xfId="2336" xr:uid="{00000000-0005-0000-0000-00003A070000}"/>
    <cellStyle name="Standard 2 4 3 2 6" xfId="727" xr:uid="{00000000-0005-0000-0000-00003B070000}"/>
    <cellStyle name="Standard 2 4 3 2 6 2" xfId="2337" xr:uid="{00000000-0005-0000-0000-00003C070000}"/>
    <cellStyle name="Standard 2 4 3 2 7" xfId="728" xr:uid="{00000000-0005-0000-0000-00003D070000}"/>
    <cellStyle name="Standard 2 4 3 2 7 2" xfId="2338" xr:uid="{00000000-0005-0000-0000-00003E070000}"/>
    <cellStyle name="Standard 2 4 3 2 8" xfId="2339" xr:uid="{00000000-0005-0000-0000-00003F070000}"/>
    <cellStyle name="Standard 2 4 3 2 9" xfId="2340" xr:uid="{00000000-0005-0000-0000-000040070000}"/>
    <cellStyle name="Standard 2 4 3 3" xfId="729" xr:uid="{00000000-0005-0000-0000-000041070000}"/>
    <cellStyle name="Standard 2 4 3 3 2" xfId="730" xr:uid="{00000000-0005-0000-0000-000042070000}"/>
    <cellStyle name="Standard 2 4 3 3 2 2" xfId="731" xr:uid="{00000000-0005-0000-0000-000043070000}"/>
    <cellStyle name="Standard 2 4 3 3 2 2 2" xfId="732" xr:uid="{00000000-0005-0000-0000-000044070000}"/>
    <cellStyle name="Standard 2 4 3 3 2 2 2 2" xfId="2341" xr:uid="{00000000-0005-0000-0000-000045070000}"/>
    <cellStyle name="Standard 2 4 3 3 2 2 3" xfId="2342" xr:uid="{00000000-0005-0000-0000-000046070000}"/>
    <cellStyle name="Standard 2 4 3 3 2 2 4" xfId="2343" xr:uid="{00000000-0005-0000-0000-000047070000}"/>
    <cellStyle name="Standard 2 4 3 3 2 3" xfId="733" xr:uid="{00000000-0005-0000-0000-000048070000}"/>
    <cellStyle name="Standard 2 4 3 3 2 3 2" xfId="2344" xr:uid="{00000000-0005-0000-0000-000049070000}"/>
    <cellStyle name="Standard 2 4 3 3 2 3 3" xfId="2345" xr:uid="{00000000-0005-0000-0000-00004A070000}"/>
    <cellStyle name="Standard 2 4 3 3 2 4" xfId="734" xr:uid="{00000000-0005-0000-0000-00004B070000}"/>
    <cellStyle name="Standard 2 4 3 3 2 4 2" xfId="2346" xr:uid="{00000000-0005-0000-0000-00004C070000}"/>
    <cellStyle name="Standard 2 4 3 3 2 5" xfId="2347" xr:uid="{00000000-0005-0000-0000-00004D070000}"/>
    <cellStyle name="Standard 2 4 3 3 2 6" xfId="2348" xr:uid="{00000000-0005-0000-0000-00004E070000}"/>
    <cellStyle name="Standard 2 4 3 3 3" xfId="735" xr:uid="{00000000-0005-0000-0000-00004F070000}"/>
    <cellStyle name="Standard 2 4 3 3 3 2" xfId="736" xr:uid="{00000000-0005-0000-0000-000050070000}"/>
    <cellStyle name="Standard 2 4 3 3 3 2 2" xfId="2349" xr:uid="{00000000-0005-0000-0000-000051070000}"/>
    <cellStyle name="Standard 2 4 3 3 3 2 3" xfId="2350" xr:uid="{00000000-0005-0000-0000-000052070000}"/>
    <cellStyle name="Standard 2 4 3 3 3 3" xfId="737" xr:uid="{00000000-0005-0000-0000-000053070000}"/>
    <cellStyle name="Standard 2 4 3 3 3 3 2" xfId="2351" xr:uid="{00000000-0005-0000-0000-000054070000}"/>
    <cellStyle name="Standard 2 4 3 3 3 4" xfId="2352" xr:uid="{00000000-0005-0000-0000-000055070000}"/>
    <cellStyle name="Standard 2 4 3 3 3 5" xfId="2353" xr:uid="{00000000-0005-0000-0000-000056070000}"/>
    <cellStyle name="Standard 2 4 3 3 4" xfId="738" xr:uid="{00000000-0005-0000-0000-000057070000}"/>
    <cellStyle name="Standard 2 4 3 3 4 2" xfId="739" xr:uid="{00000000-0005-0000-0000-000058070000}"/>
    <cellStyle name="Standard 2 4 3 3 4 2 2" xfId="2354" xr:uid="{00000000-0005-0000-0000-000059070000}"/>
    <cellStyle name="Standard 2 4 3 3 4 3" xfId="2355" xr:uid="{00000000-0005-0000-0000-00005A070000}"/>
    <cellStyle name="Standard 2 4 3 3 4 4" xfId="2356" xr:uid="{00000000-0005-0000-0000-00005B070000}"/>
    <cellStyle name="Standard 2 4 3 3 5" xfId="740" xr:uid="{00000000-0005-0000-0000-00005C070000}"/>
    <cellStyle name="Standard 2 4 3 3 5 2" xfId="2357" xr:uid="{00000000-0005-0000-0000-00005D070000}"/>
    <cellStyle name="Standard 2 4 3 3 5 3" xfId="2358" xr:uid="{00000000-0005-0000-0000-00005E070000}"/>
    <cellStyle name="Standard 2 4 3 3 6" xfId="741" xr:uid="{00000000-0005-0000-0000-00005F070000}"/>
    <cellStyle name="Standard 2 4 3 3 6 2" xfId="2359" xr:uid="{00000000-0005-0000-0000-000060070000}"/>
    <cellStyle name="Standard 2 4 3 3 7" xfId="742" xr:uid="{00000000-0005-0000-0000-000061070000}"/>
    <cellStyle name="Standard 2 4 3 3 7 2" xfId="2360" xr:uid="{00000000-0005-0000-0000-000062070000}"/>
    <cellStyle name="Standard 2 4 3 3 8" xfId="2361" xr:uid="{00000000-0005-0000-0000-000063070000}"/>
    <cellStyle name="Standard 2 4 3 3 9" xfId="2362" xr:uid="{00000000-0005-0000-0000-000064070000}"/>
    <cellStyle name="Standard 2 4 3 4" xfId="743" xr:uid="{00000000-0005-0000-0000-000065070000}"/>
    <cellStyle name="Standard 2 4 3 4 2" xfId="744" xr:uid="{00000000-0005-0000-0000-000066070000}"/>
    <cellStyle name="Standard 2 4 3 4 2 2" xfId="745" xr:uid="{00000000-0005-0000-0000-000067070000}"/>
    <cellStyle name="Standard 2 4 3 4 2 2 2" xfId="2363" xr:uid="{00000000-0005-0000-0000-000068070000}"/>
    <cellStyle name="Standard 2 4 3 4 2 2 3" xfId="2364" xr:uid="{00000000-0005-0000-0000-000069070000}"/>
    <cellStyle name="Standard 2 4 3 4 2 3" xfId="746" xr:uid="{00000000-0005-0000-0000-00006A070000}"/>
    <cellStyle name="Standard 2 4 3 4 2 3 2" xfId="2365" xr:uid="{00000000-0005-0000-0000-00006B070000}"/>
    <cellStyle name="Standard 2 4 3 4 2 4" xfId="2366" xr:uid="{00000000-0005-0000-0000-00006C070000}"/>
    <cellStyle name="Standard 2 4 3 4 2 5" xfId="2367" xr:uid="{00000000-0005-0000-0000-00006D070000}"/>
    <cellStyle name="Standard 2 4 3 4 3" xfId="747" xr:uid="{00000000-0005-0000-0000-00006E070000}"/>
    <cellStyle name="Standard 2 4 3 4 3 2" xfId="748" xr:uid="{00000000-0005-0000-0000-00006F070000}"/>
    <cellStyle name="Standard 2 4 3 4 3 2 2" xfId="2368" xr:uid="{00000000-0005-0000-0000-000070070000}"/>
    <cellStyle name="Standard 2 4 3 4 3 3" xfId="2369" xr:uid="{00000000-0005-0000-0000-000071070000}"/>
    <cellStyle name="Standard 2 4 3 4 3 4" xfId="2370" xr:uid="{00000000-0005-0000-0000-000072070000}"/>
    <cellStyle name="Standard 2 4 3 4 4" xfId="749" xr:uid="{00000000-0005-0000-0000-000073070000}"/>
    <cellStyle name="Standard 2 4 3 4 4 2" xfId="2371" xr:uid="{00000000-0005-0000-0000-000074070000}"/>
    <cellStyle name="Standard 2 4 3 4 4 3" xfId="2372" xr:uid="{00000000-0005-0000-0000-000075070000}"/>
    <cellStyle name="Standard 2 4 3 4 5" xfId="750" xr:uid="{00000000-0005-0000-0000-000076070000}"/>
    <cellStyle name="Standard 2 4 3 4 5 2" xfId="2373" xr:uid="{00000000-0005-0000-0000-000077070000}"/>
    <cellStyle name="Standard 2 4 3 4 6" xfId="2374" xr:uid="{00000000-0005-0000-0000-000078070000}"/>
    <cellStyle name="Standard 2 4 3 4 7" xfId="2375" xr:uid="{00000000-0005-0000-0000-000079070000}"/>
    <cellStyle name="Standard 2 4 3 5" xfId="751" xr:uid="{00000000-0005-0000-0000-00007A070000}"/>
    <cellStyle name="Standard 2 4 3 5 2" xfId="752" xr:uid="{00000000-0005-0000-0000-00007B070000}"/>
    <cellStyle name="Standard 2 4 3 5 2 2" xfId="2376" xr:uid="{00000000-0005-0000-0000-00007C070000}"/>
    <cellStyle name="Standard 2 4 3 5 2 3" xfId="2377" xr:uid="{00000000-0005-0000-0000-00007D070000}"/>
    <cellStyle name="Standard 2 4 3 5 3" xfId="753" xr:uid="{00000000-0005-0000-0000-00007E070000}"/>
    <cellStyle name="Standard 2 4 3 5 3 2" xfId="2378" xr:uid="{00000000-0005-0000-0000-00007F070000}"/>
    <cellStyle name="Standard 2 4 3 5 4" xfId="2379" xr:uid="{00000000-0005-0000-0000-000080070000}"/>
    <cellStyle name="Standard 2 4 3 5 5" xfId="2380" xr:uid="{00000000-0005-0000-0000-000081070000}"/>
    <cellStyle name="Standard 2 4 3 6" xfId="754" xr:uid="{00000000-0005-0000-0000-000082070000}"/>
    <cellStyle name="Standard 2 4 3 6 2" xfId="755" xr:uid="{00000000-0005-0000-0000-000083070000}"/>
    <cellStyle name="Standard 2 4 3 6 2 2" xfId="2381" xr:uid="{00000000-0005-0000-0000-000084070000}"/>
    <cellStyle name="Standard 2 4 3 6 3" xfId="2382" xr:uid="{00000000-0005-0000-0000-000085070000}"/>
    <cellStyle name="Standard 2 4 3 6 4" xfId="2383" xr:uid="{00000000-0005-0000-0000-000086070000}"/>
    <cellStyle name="Standard 2 4 3 7" xfId="756" xr:uid="{00000000-0005-0000-0000-000087070000}"/>
    <cellStyle name="Standard 2 4 3 7 2" xfId="2384" xr:uid="{00000000-0005-0000-0000-000088070000}"/>
    <cellStyle name="Standard 2 4 3 7 3" xfId="2385" xr:uid="{00000000-0005-0000-0000-000089070000}"/>
    <cellStyle name="Standard 2 4 3 8" xfId="757" xr:uid="{00000000-0005-0000-0000-00008A070000}"/>
    <cellStyle name="Standard 2 4 3 8 2" xfId="2386" xr:uid="{00000000-0005-0000-0000-00008B070000}"/>
    <cellStyle name="Standard 2 4 3 8 3" xfId="2387" xr:uid="{00000000-0005-0000-0000-00008C070000}"/>
    <cellStyle name="Standard 2 4 3 9" xfId="758" xr:uid="{00000000-0005-0000-0000-00008D070000}"/>
    <cellStyle name="Standard 2 4 3 9 2" xfId="2388" xr:uid="{00000000-0005-0000-0000-00008E070000}"/>
    <cellStyle name="Standard 2 4 4" xfId="759" xr:uid="{00000000-0005-0000-0000-00008F070000}"/>
    <cellStyle name="Standard 2 4 4 10" xfId="760" xr:uid="{00000000-0005-0000-0000-000090070000}"/>
    <cellStyle name="Standard 2 4 4 10 2" xfId="2389" xr:uid="{00000000-0005-0000-0000-000091070000}"/>
    <cellStyle name="Standard 2 4 4 11" xfId="761" xr:uid="{00000000-0005-0000-0000-000092070000}"/>
    <cellStyle name="Standard 2 4 4 11 2" xfId="2390" xr:uid="{00000000-0005-0000-0000-000093070000}"/>
    <cellStyle name="Standard 2 4 4 12" xfId="762" xr:uid="{00000000-0005-0000-0000-000094070000}"/>
    <cellStyle name="Standard 2 4 4 12 2" xfId="2391" xr:uid="{00000000-0005-0000-0000-000095070000}"/>
    <cellStyle name="Standard 2 4 4 13" xfId="2392" xr:uid="{00000000-0005-0000-0000-000096070000}"/>
    <cellStyle name="Standard 2 4 4 14" xfId="2393" xr:uid="{00000000-0005-0000-0000-000097070000}"/>
    <cellStyle name="Standard 2 4 4 2" xfId="763" xr:uid="{00000000-0005-0000-0000-000098070000}"/>
    <cellStyle name="Standard 2 4 4 2 10" xfId="764" xr:uid="{00000000-0005-0000-0000-000099070000}"/>
    <cellStyle name="Standard 2 4 4 2 10 2" xfId="2394" xr:uid="{00000000-0005-0000-0000-00009A070000}"/>
    <cellStyle name="Standard 2 4 4 2 11" xfId="765" xr:uid="{00000000-0005-0000-0000-00009B070000}"/>
    <cellStyle name="Standard 2 4 4 2 11 2" xfId="2395" xr:uid="{00000000-0005-0000-0000-00009C070000}"/>
    <cellStyle name="Standard 2 4 4 2 12" xfId="2396" xr:uid="{00000000-0005-0000-0000-00009D070000}"/>
    <cellStyle name="Standard 2 4 4 2 13" xfId="2397" xr:uid="{00000000-0005-0000-0000-00009E070000}"/>
    <cellStyle name="Standard 2 4 4 2 2" xfId="766" xr:uid="{00000000-0005-0000-0000-00009F070000}"/>
    <cellStyle name="Standard 2 4 4 2 2 2" xfId="767" xr:uid="{00000000-0005-0000-0000-0000A0070000}"/>
    <cellStyle name="Standard 2 4 4 2 2 2 2" xfId="768" xr:uid="{00000000-0005-0000-0000-0000A1070000}"/>
    <cellStyle name="Standard 2 4 4 2 2 2 2 2" xfId="769" xr:uid="{00000000-0005-0000-0000-0000A2070000}"/>
    <cellStyle name="Standard 2 4 4 2 2 2 2 2 2" xfId="2398" xr:uid="{00000000-0005-0000-0000-0000A3070000}"/>
    <cellStyle name="Standard 2 4 4 2 2 2 2 3" xfId="2399" xr:uid="{00000000-0005-0000-0000-0000A4070000}"/>
    <cellStyle name="Standard 2 4 4 2 2 2 2 4" xfId="2400" xr:uid="{00000000-0005-0000-0000-0000A5070000}"/>
    <cellStyle name="Standard 2 4 4 2 2 2 3" xfId="770" xr:uid="{00000000-0005-0000-0000-0000A6070000}"/>
    <cellStyle name="Standard 2 4 4 2 2 2 3 2" xfId="2401" xr:uid="{00000000-0005-0000-0000-0000A7070000}"/>
    <cellStyle name="Standard 2 4 4 2 2 2 3 3" xfId="2402" xr:uid="{00000000-0005-0000-0000-0000A8070000}"/>
    <cellStyle name="Standard 2 4 4 2 2 2 4" xfId="771" xr:uid="{00000000-0005-0000-0000-0000A9070000}"/>
    <cellStyle name="Standard 2 4 4 2 2 2 4 2" xfId="2403" xr:uid="{00000000-0005-0000-0000-0000AA070000}"/>
    <cellStyle name="Standard 2 4 4 2 2 2 5" xfId="2404" xr:uid="{00000000-0005-0000-0000-0000AB070000}"/>
    <cellStyle name="Standard 2 4 4 2 2 2 6" xfId="2405" xr:uid="{00000000-0005-0000-0000-0000AC070000}"/>
    <cellStyle name="Standard 2 4 4 2 2 3" xfId="772" xr:uid="{00000000-0005-0000-0000-0000AD070000}"/>
    <cellStyle name="Standard 2 4 4 2 2 3 2" xfId="773" xr:uid="{00000000-0005-0000-0000-0000AE070000}"/>
    <cellStyle name="Standard 2 4 4 2 2 3 2 2" xfId="2406" xr:uid="{00000000-0005-0000-0000-0000AF070000}"/>
    <cellStyle name="Standard 2 4 4 2 2 3 2 3" xfId="2407" xr:uid="{00000000-0005-0000-0000-0000B0070000}"/>
    <cellStyle name="Standard 2 4 4 2 2 3 3" xfId="774" xr:uid="{00000000-0005-0000-0000-0000B1070000}"/>
    <cellStyle name="Standard 2 4 4 2 2 3 3 2" xfId="2408" xr:uid="{00000000-0005-0000-0000-0000B2070000}"/>
    <cellStyle name="Standard 2 4 4 2 2 3 4" xfId="2409" xr:uid="{00000000-0005-0000-0000-0000B3070000}"/>
    <cellStyle name="Standard 2 4 4 2 2 3 5" xfId="2410" xr:uid="{00000000-0005-0000-0000-0000B4070000}"/>
    <cellStyle name="Standard 2 4 4 2 2 4" xfId="775" xr:uid="{00000000-0005-0000-0000-0000B5070000}"/>
    <cellStyle name="Standard 2 4 4 2 2 4 2" xfId="776" xr:uid="{00000000-0005-0000-0000-0000B6070000}"/>
    <cellStyle name="Standard 2 4 4 2 2 4 2 2" xfId="2411" xr:uid="{00000000-0005-0000-0000-0000B7070000}"/>
    <cellStyle name="Standard 2 4 4 2 2 4 3" xfId="2412" xr:uid="{00000000-0005-0000-0000-0000B8070000}"/>
    <cellStyle name="Standard 2 4 4 2 2 4 4" xfId="2413" xr:uid="{00000000-0005-0000-0000-0000B9070000}"/>
    <cellStyle name="Standard 2 4 4 2 2 5" xfId="777" xr:uid="{00000000-0005-0000-0000-0000BA070000}"/>
    <cellStyle name="Standard 2 4 4 2 2 5 2" xfId="2414" xr:uid="{00000000-0005-0000-0000-0000BB070000}"/>
    <cellStyle name="Standard 2 4 4 2 2 5 3" xfId="2415" xr:uid="{00000000-0005-0000-0000-0000BC070000}"/>
    <cellStyle name="Standard 2 4 4 2 2 6" xfId="778" xr:uid="{00000000-0005-0000-0000-0000BD070000}"/>
    <cellStyle name="Standard 2 4 4 2 2 6 2" xfId="2416" xr:uid="{00000000-0005-0000-0000-0000BE070000}"/>
    <cellStyle name="Standard 2 4 4 2 2 7" xfId="779" xr:uid="{00000000-0005-0000-0000-0000BF070000}"/>
    <cellStyle name="Standard 2 4 4 2 2 7 2" xfId="2417" xr:uid="{00000000-0005-0000-0000-0000C0070000}"/>
    <cellStyle name="Standard 2 4 4 2 2 8" xfId="2418" xr:uid="{00000000-0005-0000-0000-0000C1070000}"/>
    <cellStyle name="Standard 2 4 4 2 2 9" xfId="2419" xr:uid="{00000000-0005-0000-0000-0000C2070000}"/>
    <cellStyle name="Standard 2 4 4 2 3" xfId="780" xr:uid="{00000000-0005-0000-0000-0000C3070000}"/>
    <cellStyle name="Standard 2 4 4 2 3 2" xfId="781" xr:uid="{00000000-0005-0000-0000-0000C4070000}"/>
    <cellStyle name="Standard 2 4 4 2 3 2 2" xfId="782" xr:uid="{00000000-0005-0000-0000-0000C5070000}"/>
    <cellStyle name="Standard 2 4 4 2 3 2 2 2" xfId="783" xr:uid="{00000000-0005-0000-0000-0000C6070000}"/>
    <cellStyle name="Standard 2 4 4 2 3 2 2 2 2" xfId="2420" xr:uid="{00000000-0005-0000-0000-0000C7070000}"/>
    <cellStyle name="Standard 2 4 4 2 3 2 2 3" xfId="2421" xr:uid="{00000000-0005-0000-0000-0000C8070000}"/>
    <cellStyle name="Standard 2 4 4 2 3 2 2 4" xfId="2422" xr:uid="{00000000-0005-0000-0000-0000C9070000}"/>
    <cellStyle name="Standard 2 4 4 2 3 2 3" xfId="784" xr:uid="{00000000-0005-0000-0000-0000CA070000}"/>
    <cellStyle name="Standard 2 4 4 2 3 2 3 2" xfId="2423" xr:uid="{00000000-0005-0000-0000-0000CB070000}"/>
    <cellStyle name="Standard 2 4 4 2 3 2 3 3" xfId="2424" xr:uid="{00000000-0005-0000-0000-0000CC070000}"/>
    <cellStyle name="Standard 2 4 4 2 3 2 4" xfId="785" xr:uid="{00000000-0005-0000-0000-0000CD070000}"/>
    <cellStyle name="Standard 2 4 4 2 3 2 4 2" xfId="2425" xr:uid="{00000000-0005-0000-0000-0000CE070000}"/>
    <cellStyle name="Standard 2 4 4 2 3 2 5" xfId="2426" xr:uid="{00000000-0005-0000-0000-0000CF070000}"/>
    <cellStyle name="Standard 2 4 4 2 3 2 6" xfId="2427" xr:uid="{00000000-0005-0000-0000-0000D0070000}"/>
    <cellStyle name="Standard 2 4 4 2 3 3" xfId="786" xr:uid="{00000000-0005-0000-0000-0000D1070000}"/>
    <cellStyle name="Standard 2 4 4 2 3 3 2" xfId="787" xr:uid="{00000000-0005-0000-0000-0000D2070000}"/>
    <cellStyle name="Standard 2 4 4 2 3 3 2 2" xfId="2428" xr:uid="{00000000-0005-0000-0000-0000D3070000}"/>
    <cellStyle name="Standard 2 4 4 2 3 3 2 3" xfId="2429" xr:uid="{00000000-0005-0000-0000-0000D4070000}"/>
    <cellStyle name="Standard 2 4 4 2 3 3 3" xfId="788" xr:uid="{00000000-0005-0000-0000-0000D5070000}"/>
    <cellStyle name="Standard 2 4 4 2 3 3 3 2" xfId="2430" xr:uid="{00000000-0005-0000-0000-0000D6070000}"/>
    <cellStyle name="Standard 2 4 4 2 3 3 4" xfId="2431" xr:uid="{00000000-0005-0000-0000-0000D7070000}"/>
    <cellStyle name="Standard 2 4 4 2 3 3 5" xfId="2432" xr:uid="{00000000-0005-0000-0000-0000D8070000}"/>
    <cellStyle name="Standard 2 4 4 2 3 4" xfId="789" xr:uid="{00000000-0005-0000-0000-0000D9070000}"/>
    <cellStyle name="Standard 2 4 4 2 3 4 2" xfId="790" xr:uid="{00000000-0005-0000-0000-0000DA070000}"/>
    <cellStyle name="Standard 2 4 4 2 3 4 2 2" xfId="2433" xr:uid="{00000000-0005-0000-0000-0000DB070000}"/>
    <cellStyle name="Standard 2 4 4 2 3 4 3" xfId="2434" xr:uid="{00000000-0005-0000-0000-0000DC070000}"/>
    <cellStyle name="Standard 2 4 4 2 3 4 4" xfId="2435" xr:uid="{00000000-0005-0000-0000-0000DD070000}"/>
    <cellStyle name="Standard 2 4 4 2 3 5" xfId="791" xr:uid="{00000000-0005-0000-0000-0000DE070000}"/>
    <cellStyle name="Standard 2 4 4 2 3 5 2" xfId="2436" xr:uid="{00000000-0005-0000-0000-0000DF070000}"/>
    <cellStyle name="Standard 2 4 4 2 3 5 3" xfId="2437" xr:uid="{00000000-0005-0000-0000-0000E0070000}"/>
    <cellStyle name="Standard 2 4 4 2 3 6" xfId="792" xr:uid="{00000000-0005-0000-0000-0000E1070000}"/>
    <cellStyle name="Standard 2 4 4 2 3 6 2" xfId="2438" xr:uid="{00000000-0005-0000-0000-0000E2070000}"/>
    <cellStyle name="Standard 2 4 4 2 3 7" xfId="793" xr:uid="{00000000-0005-0000-0000-0000E3070000}"/>
    <cellStyle name="Standard 2 4 4 2 3 7 2" xfId="2439" xr:uid="{00000000-0005-0000-0000-0000E4070000}"/>
    <cellStyle name="Standard 2 4 4 2 3 8" xfId="2440" xr:uid="{00000000-0005-0000-0000-0000E5070000}"/>
    <cellStyle name="Standard 2 4 4 2 3 9" xfId="2441" xr:uid="{00000000-0005-0000-0000-0000E6070000}"/>
    <cellStyle name="Standard 2 4 4 2 4" xfId="794" xr:uid="{00000000-0005-0000-0000-0000E7070000}"/>
    <cellStyle name="Standard 2 4 4 2 4 2" xfId="795" xr:uid="{00000000-0005-0000-0000-0000E8070000}"/>
    <cellStyle name="Standard 2 4 4 2 4 2 2" xfId="796" xr:uid="{00000000-0005-0000-0000-0000E9070000}"/>
    <cellStyle name="Standard 2 4 4 2 4 2 2 2" xfId="2442" xr:uid="{00000000-0005-0000-0000-0000EA070000}"/>
    <cellStyle name="Standard 2 4 4 2 4 2 2 3" xfId="2443" xr:uid="{00000000-0005-0000-0000-0000EB070000}"/>
    <cellStyle name="Standard 2 4 4 2 4 2 3" xfId="797" xr:uid="{00000000-0005-0000-0000-0000EC070000}"/>
    <cellStyle name="Standard 2 4 4 2 4 2 3 2" xfId="2444" xr:uid="{00000000-0005-0000-0000-0000ED070000}"/>
    <cellStyle name="Standard 2 4 4 2 4 2 4" xfId="2445" xr:uid="{00000000-0005-0000-0000-0000EE070000}"/>
    <cellStyle name="Standard 2 4 4 2 4 2 5" xfId="2446" xr:uid="{00000000-0005-0000-0000-0000EF070000}"/>
    <cellStyle name="Standard 2 4 4 2 4 3" xfId="798" xr:uid="{00000000-0005-0000-0000-0000F0070000}"/>
    <cellStyle name="Standard 2 4 4 2 4 3 2" xfId="799" xr:uid="{00000000-0005-0000-0000-0000F1070000}"/>
    <cellStyle name="Standard 2 4 4 2 4 3 2 2" xfId="2447" xr:uid="{00000000-0005-0000-0000-0000F2070000}"/>
    <cellStyle name="Standard 2 4 4 2 4 3 3" xfId="2448" xr:uid="{00000000-0005-0000-0000-0000F3070000}"/>
    <cellStyle name="Standard 2 4 4 2 4 3 4" xfId="2449" xr:uid="{00000000-0005-0000-0000-0000F4070000}"/>
    <cellStyle name="Standard 2 4 4 2 4 4" xfId="800" xr:uid="{00000000-0005-0000-0000-0000F5070000}"/>
    <cellStyle name="Standard 2 4 4 2 4 4 2" xfId="2450" xr:uid="{00000000-0005-0000-0000-0000F6070000}"/>
    <cellStyle name="Standard 2 4 4 2 4 4 3" xfId="2451" xr:uid="{00000000-0005-0000-0000-0000F7070000}"/>
    <cellStyle name="Standard 2 4 4 2 4 5" xfId="801" xr:uid="{00000000-0005-0000-0000-0000F8070000}"/>
    <cellStyle name="Standard 2 4 4 2 4 5 2" xfId="2452" xr:uid="{00000000-0005-0000-0000-0000F9070000}"/>
    <cellStyle name="Standard 2 4 4 2 4 6" xfId="2453" xr:uid="{00000000-0005-0000-0000-0000FA070000}"/>
    <cellStyle name="Standard 2 4 4 2 4 7" xfId="2454" xr:uid="{00000000-0005-0000-0000-0000FB070000}"/>
    <cellStyle name="Standard 2 4 4 2 5" xfId="802" xr:uid="{00000000-0005-0000-0000-0000FC070000}"/>
    <cellStyle name="Standard 2 4 4 2 5 2" xfId="803" xr:uid="{00000000-0005-0000-0000-0000FD070000}"/>
    <cellStyle name="Standard 2 4 4 2 5 2 2" xfId="2455" xr:uid="{00000000-0005-0000-0000-0000FE070000}"/>
    <cellStyle name="Standard 2 4 4 2 5 2 3" xfId="2456" xr:uid="{00000000-0005-0000-0000-0000FF070000}"/>
    <cellStyle name="Standard 2 4 4 2 5 3" xfId="804" xr:uid="{00000000-0005-0000-0000-000000080000}"/>
    <cellStyle name="Standard 2 4 4 2 5 3 2" xfId="2457" xr:uid="{00000000-0005-0000-0000-000001080000}"/>
    <cellStyle name="Standard 2 4 4 2 5 4" xfId="2458" xr:uid="{00000000-0005-0000-0000-000002080000}"/>
    <cellStyle name="Standard 2 4 4 2 5 5" xfId="2459" xr:uid="{00000000-0005-0000-0000-000003080000}"/>
    <cellStyle name="Standard 2 4 4 2 6" xfId="805" xr:uid="{00000000-0005-0000-0000-000004080000}"/>
    <cellStyle name="Standard 2 4 4 2 6 2" xfId="806" xr:uid="{00000000-0005-0000-0000-000005080000}"/>
    <cellStyle name="Standard 2 4 4 2 6 2 2" xfId="2460" xr:uid="{00000000-0005-0000-0000-000006080000}"/>
    <cellStyle name="Standard 2 4 4 2 6 3" xfId="2461" xr:uid="{00000000-0005-0000-0000-000007080000}"/>
    <cellStyle name="Standard 2 4 4 2 6 4" xfId="2462" xr:uid="{00000000-0005-0000-0000-000008080000}"/>
    <cellStyle name="Standard 2 4 4 2 7" xfId="807" xr:uid="{00000000-0005-0000-0000-000009080000}"/>
    <cellStyle name="Standard 2 4 4 2 7 2" xfId="2463" xr:uid="{00000000-0005-0000-0000-00000A080000}"/>
    <cellStyle name="Standard 2 4 4 2 7 3" xfId="2464" xr:uid="{00000000-0005-0000-0000-00000B080000}"/>
    <cellStyle name="Standard 2 4 4 2 8" xfId="808" xr:uid="{00000000-0005-0000-0000-00000C080000}"/>
    <cellStyle name="Standard 2 4 4 2 8 2" xfId="2465" xr:uid="{00000000-0005-0000-0000-00000D080000}"/>
    <cellStyle name="Standard 2 4 4 2 8 3" xfId="2466" xr:uid="{00000000-0005-0000-0000-00000E080000}"/>
    <cellStyle name="Standard 2 4 4 2 9" xfId="809" xr:uid="{00000000-0005-0000-0000-00000F080000}"/>
    <cellStyle name="Standard 2 4 4 2 9 2" xfId="2467" xr:uid="{00000000-0005-0000-0000-000010080000}"/>
    <cellStyle name="Standard 2 4 4 3" xfId="810" xr:uid="{00000000-0005-0000-0000-000011080000}"/>
    <cellStyle name="Standard 2 4 4 3 2" xfId="811" xr:uid="{00000000-0005-0000-0000-000012080000}"/>
    <cellStyle name="Standard 2 4 4 3 2 2" xfId="812" xr:uid="{00000000-0005-0000-0000-000013080000}"/>
    <cellStyle name="Standard 2 4 4 3 2 2 2" xfId="813" xr:uid="{00000000-0005-0000-0000-000014080000}"/>
    <cellStyle name="Standard 2 4 4 3 2 2 2 2" xfId="2468" xr:uid="{00000000-0005-0000-0000-000015080000}"/>
    <cellStyle name="Standard 2 4 4 3 2 2 3" xfId="2469" xr:uid="{00000000-0005-0000-0000-000016080000}"/>
    <cellStyle name="Standard 2 4 4 3 2 2 4" xfId="2470" xr:uid="{00000000-0005-0000-0000-000017080000}"/>
    <cellStyle name="Standard 2 4 4 3 2 3" xfId="814" xr:uid="{00000000-0005-0000-0000-000018080000}"/>
    <cellStyle name="Standard 2 4 4 3 2 3 2" xfId="2471" xr:uid="{00000000-0005-0000-0000-000019080000}"/>
    <cellStyle name="Standard 2 4 4 3 2 3 3" xfId="2472" xr:uid="{00000000-0005-0000-0000-00001A080000}"/>
    <cellStyle name="Standard 2 4 4 3 2 4" xfId="815" xr:uid="{00000000-0005-0000-0000-00001B080000}"/>
    <cellStyle name="Standard 2 4 4 3 2 4 2" xfId="2473" xr:uid="{00000000-0005-0000-0000-00001C080000}"/>
    <cellStyle name="Standard 2 4 4 3 2 5" xfId="2474" xr:uid="{00000000-0005-0000-0000-00001D080000}"/>
    <cellStyle name="Standard 2 4 4 3 2 6" xfId="2475" xr:uid="{00000000-0005-0000-0000-00001E080000}"/>
    <cellStyle name="Standard 2 4 4 3 3" xfId="816" xr:uid="{00000000-0005-0000-0000-00001F080000}"/>
    <cellStyle name="Standard 2 4 4 3 3 2" xfId="817" xr:uid="{00000000-0005-0000-0000-000020080000}"/>
    <cellStyle name="Standard 2 4 4 3 3 2 2" xfId="2476" xr:uid="{00000000-0005-0000-0000-000021080000}"/>
    <cellStyle name="Standard 2 4 4 3 3 2 3" xfId="2477" xr:uid="{00000000-0005-0000-0000-000022080000}"/>
    <cellStyle name="Standard 2 4 4 3 3 3" xfId="818" xr:uid="{00000000-0005-0000-0000-000023080000}"/>
    <cellStyle name="Standard 2 4 4 3 3 3 2" xfId="2478" xr:uid="{00000000-0005-0000-0000-000024080000}"/>
    <cellStyle name="Standard 2 4 4 3 3 4" xfId="2479" xr:uid="{00000000-0005-0000-0000-000025080000}"/>
    <cellStyle name="Standard 2 4 4 3 3 5" xfId="2480" xr:uid="{00000000-0005-0000-0000-000026080000}"/>
    <cellStyle name="Standard 2 4 4 3 4" xfId="819" xr:uid="{00000000-0005-0000-0000-000027080000}"/>
    <cellStyle name="Standard 2 4 4 3 4 2" xfId="820" xr:uid="{00000000-0005-0000-0000-000028080000}"/>
    <cellStyle name="Standard 2 4 4 3 4 2 2" xfId="2481" xr:uid="{00000000-0005-0000-0000-000029080000}"/>
    <cellStyle name="Standard 2 4 4 3 4 3" xfId="2482" xr:uid="{00000000-0005-0000-0000-00002A080000}"/>
    <cellStyle name="Standard 2 4 4 3 4 4" xfId="2483" xr:uid="{00000000-0005-0000-0000-00002B080000}"/>
    <cellStyle name="Standard 2 4 4 3 5" xfId="821" xr:uid="{00000000-0005-0000-0000-00002C080000}"/>
    <cellStyle name="Standard 2 4 4 3 5 2" xfId="2484" xr:uid="{00000000-0005-0000-0000-00002D080000}"/>
    <cellStyle name="Standard 2 4 4 3 5 3" xfId="2485" xr:uid="{00000000-0005-0000-0000-00002E080000}"/>
    <cellStyle name="Standard 2 4 4 3 6" xfId="822" xr:uid="{00000000-0005-0000-0000-00002F080000}"/>
    <cellStyle name="Standard 2 4 4 3 6 2" xfId="2486" xr:uid="{00000000-0005-0000-0000-000030080000}"/>
    <cellStyle name="Standard 2 4 4 3 7" xfId="823" xr:uid="{00000000-0005-0000-0000-000031080000}"/>
    <cellStyle name="Standard 2 4 4 3 7 2" xfId="2487" xr:uid="{00000000-0005-0000-0000-000032080000}"/>
    <cellStyle name="Standard 2 4 4 3 8" xfId="2488" xr:uid="{00000000-0005-0000-0000-000033080000}"/>
    <cellStyle name="Standard 2 4 4 3 9" xfId="2489" xr:uid="{00000000-0005-0000-0000-000034080000}"/>
    <cellStyle name="Standard 2 4 4 4" xfId="824" xr:uid="{00000000-0005-0000-0000-000035080000}"/>
    <cellStyle name="Standard 2 4 4 4 2" xfId="825" xr:uid="{00000000-0005-0000-0000-000036080000}"/>
    <cellStyle name="Standard 2 4 4 4 2 2" xfId="826" xr:uid="{00000000-0005-0000-0000-000037080000}"/>
    <cellStyle name="Standard 2 4 4 4 2 2 2" xfId="827" xr:uid="{00000000-0005-0000-0000-000038080000}"/>
    <cellStyle name="Standard 2 4 4 4 2 2 2 2" xfId="2490" xr:uid="{00000000-0005-0000-0000-000039080000}"/>
    <cellStyle name="Standard 2 4 4 4 2 2 3" xfId="2491" xr:uid="{00000000-0005-0000-0000-00003A080000}"/>
    <cellStyle name="Standard 2 4 4 4 2 2 4" xfId="2492" xr:uid="{00000000-0005-0000-0000-00003B080000}"/>
    <cellStyle name="Standard 2 4 4 4 2 3" xfId="828" xr:uid="{00000000-0005-0000-0000-00003C080000}"/>
    <cellStyle name="Standard 2 4 4 4 2 3 2" xfId="2493" xr:uid="{00000000-0005-0000-0000-00003D080000}"/>
    <cellStyle name="Standard 2 4 4 4 2 3 3" xfId="2494" xr:uid="{00000000-0005-0000-0000-00003E080000}"/>
    <cellStyle name="Standard 2 4 4 4 2 4" xfId="829" xr:uid="{00000000-0005-0000-0000-00003F080000}"/>
    <cellStyle name="Standard 2 4 4 4 2 4 2" xfId="2495" xr:uid="{00000000-0005-0000-0000-000040080000}"/>
    <cellStyle name="Standard 2 4 4 4 2 5" xfId="2496" xr:uid="{00000000-0005-0000-0000-000041080000}"/>
    <cellStyle name="Standard 2 4 4 4 2 6" xfId="2497" xr:uid="{00000000-0005-0000-0000-000042080000}"/>
    <cellStyle name="Standard 2 4 4 4 3" xfId="830" xr:uid="{00000000-0005-0000-0000-000043080000}"/>
    <cellStyle name="Standard 2 4 4 4 3 2" xfId="831" xr:uid="{00000000-0005-0000-0000-000044080000}"/>
    <cellStyle name="Standard 2 4 4 4 3 2 2" xfId="2498" xr:uid="{00000000-0005-0000-0000-000045080000}"/>
    <cellStyle name="Standard 2 4 4 4 3 2 3" xfId="2499" xr:uid="{00000000-0005-0000-0000-000046080000}"/>
    <cellStyle name="Standard 2 4 4 4 3 3" xfId="832" xr:uid="{00000000-0005-0000-0000-000047080000}"/>
    <cellStyle name="Standard 2 4 4 4 3 3 2" xfId="2500" xr:uid="{00000000-0005-0000-0000-000048080000}"/>
    <cellStyle name="Standard 2 4 4 4 3 4" xfId="2501" xr:uid="{00000000-0005-0000-0000-000049080000}"/>
    <cellStyle name="Standard 2 4 4 4 3 5" xfId="2502" xr:uid="{00000000-0005-0000-0000-00004A080000}"/>
    <cellStyle name="Standard 2 4 4 4 4" xfId="833" xr:uid="{00000000-0005-0000-0000-00004B080000}"/>
    <cellStyle name="Standard 2 4 4 4 4 2" xfId="834" xr:uid="{00000000-0005-0000-0000-00004C080000}"/>
    <cellStyle name="Standard 2 4 4 4 4 2 2" xfId="2503" xr:uid="{00000000-0005-0000-0000-00004D080000}"/>
    <cellStyle name="Standard 2 4 4 4 4 3" xfId="2504" xr:uid="{00000000-0005-0000-0000-00004E080000}"/>
    <cellStyle name="Standard 2 4 4 4 4 4" xfId="2505" xr:uid="{00000000-0005-0000-0000-00004F080000}"/>
    <cellStyle name="Standard 2 4 4 4 5" xfId="835" xr:uid="{00000000-0005-0000-0000-000050080000}"/>
    <cellStyle name="Standard 2 4 4 4 5 2" xfId="2506" xr:uid="{00000000-0005-0000-0000-000051080000}"/>
    <cellStyle name="Standard 2 4 4 4 5 3" xfId="2507" xr:uid="{00000000-0005-0000-0000-000052080000}"/>
    <cellStyle name="Standard 2 4 4 4 6" xfId="836" xr:uid="{00000000-0005-0000-0000-000053080000}"/>
    <cellStyle name="Standard 2 4 4 4 6 2" xfId="2508" xr:uid="{00000000-0005-0000-0000-000054080000}"/>
    <cellStyle name="Standard 2 4 4 4 7" xfId="837" xr:uid="{00000000-0005-0000-0000-000055080000}"/>
    <cellStyle name="Standard 2 4 4 4 7 2" xfId="2509" xr:uid="{00000000-0005-0000-0000-000056080000}"/>
    <cellStyle name="Standard 2 4 4 4 8" xfId="2510" xr:uid="{00000000-0005-0000-0000-000057080000}"/>
    <cellStyle name="Standard 2 4 4 4 9" xfId="2511" xr:uid="{00000000-0005-0000-0000-000058080000}"/>
    <cellStyle name="Standard 2 4 4 5" xfId="838" xr:uid="{00000000-0005-0000-0000-000059080000}"/>
    <cellStyle name="Standard 2 4 4 5 2" xfId="839" xr:uid="{00000000-0005-0000-0000-00005A080000}"/>
    <cellStyle name="Standard 2 4 4 5 2 2" xfId="840" xr:uid="{00000000-0005-0000-0000-00005B080000}"/>
    <cellStyle name="Standard 2 4 4 5 2 2 2" xfId="2512" xr:uid="{00000000-0005-0000-0000-00005C080000}"/>
    <cellStyle name="Standard 2 4 4 5 2 2 3" xfId="2513" xr:uid="{00000000-0005-0000-0000-00005D080000}"/>
    <cellStyle name="Standard 2 4 4 5 2 3" xfId="841" xr:uid="{00000000-0005-0000-0000-00005E080000}"/>
    <cellStyle name="Standard 2 4 4 5 2 3 2" xfId="2514" xr:uid="{00000000-0005-0000-0000-00005F080000}"/>
    <cellStyle name="Standard 2 4 4 5 2 4" xfId="2515" xr:uid="{00000000-0005-0000-0000-000060080000}"/>
    <cellStyle name="Standard 2 4 4 5 2 5" xfId="2516" xr:uid="{00000000-0005-0000-0000-000061080000}"/>
    <cellStyle name="Standard 2 4 4 5 3" xfId="842" xr:uid="{00000000-0005-0000-0000-000062080000}"/>
    <cellStyle name="Standard 2 4 4 5 3 2" xfId="843" xr:uid="{00000000-0005-0000-0000-000063080000}"/>
    <cellStyle name="Standard 2 4 4 5 3 2 2" xfId="2517" xr:uid="{00000000-0005-0000-0000-000064080000}"/>
    <cellStyle name="Standard 2 4 4 5 3 3" xfId="2518" xr:uid="{00000000-0005-0000-0000-000065080000}"/>
    <cellStyle name="Standard 2 4 4 5 3 4" xfId="2519" xr:uid="{00000000-0005-0000-0000-000066080000}"/>
    <cellStyle name="Standard 2 4 4 5 4" xfId="844" xr:uid="{00000000-0005-0000-0000-000067080000}"/>
    <cellStyle name="Standard 2 4 4 5 4 2" xfId="2520" xr:uid="{00000000-0005-0000-0000-000068080000}"/>
    <cellStyle name="Standard 2 4 4 5 4 3" xfId="2521" xr:uid="{00000000-0005-0000-0000-000069080000}"/>
    <cellStyle name="Standard 2 4 4 5 5" xfId="845" xr:uid="{00000000-0005-0000-0000-00006A080000}"/>
    <cellStyle name="Standard 2 4 4 5 5 2" xfId="2522" xr:uid="{00000000-0005-0000-0000-00006B080000}"/>
    <cellStyle name="Standard 2 4 4 5 6" xfId="2523" xr:uid="{00000000-0005-0000-0000-00006C080000}"/>
    <cellStyle name="Standard 2 4 4 5 7" xfId="2524" xr:uid="{00000000-0005-0000-0000-00006D080000}"/>
    <cellStyle name="Standard 2 4 4 6" xfId="846" xr:uid="{00000000-0005-0000-0000-00006E080000}"/>
    <cellStyle name="Standard 2 4 4 6 2" xfId="847" xr:uid="{00000000-0005-0000-0000-00006F080000}"/>
    <cellStyle name="Standard 2 4 4 6 2 2" xfId="2525" xr:uid="{00000000-0005-0000-0000-000070080000}"/>
    <cellStyle name="Standard 2 4 4 6 2 3" xfId="2526" xr:uid="{00000000-0005-0000-0000-000071080000}"/>
    <cellStyle name="Standard 2 4 4 6 3" xfId="848" xr:uid="{00000000-0005-0000-0000-000072080000}"/>
    <cellStyle name="Standard 2 4 4 6 3 2" xfId="2527" xr:uid="{00000000-0005-0000-0000-000073080000}"/>
    <cellStyle name="Standard 2 4 4 6 4" xfId="2528" xr:uid="{00000000-0005-0000-0000-000074080000}"/>
    <cellStyle name="Standard 2 4 4 6 5" xfId="2529" xr:uid="{00000000-0005-0000-0000-000075080000}"/>
    <cellStyle name="Standard 2 4 4 7" xfId="849" xr:uid="{00000000-0005-0000-0000-000076080000}"/>
    <cellStyle name="Standard 2 4 4 7 2" xfId="850" xr:uid="{00000000-0005-0000-0000-000077080000}"/>
    <cellStyle name="Standard 2 4 4 7 2 2" xfId="2530" xr:uid="{00000000-0005-0000-0000-000078080000}"/>
    <cellStyle name="Standard 2 4 4 7 3" xfId="2531" xr:uid="{00000000-0005-0000-0000-000079080000}"/>
    <cellStyle name="Standard 2 4 4 7 4" xfId="2532" xr:uid="{00000000-0005-0000-0000-00007A080000}"/>
    <cellStyle name="Standard 2 4 4 8" xfId="851" xr:uid="{00000000-0005-0000-0000-00007B080000}"/>
    <cellStyle name="Standard 2 4 4 8 2" xfId="2533" xr:uid="{00000000-0005-0000-0000-00007C080000}"/>
    <cellStyle name="Standard 2 4 4 8 3" xfId="2534" xr:uid="{00000000-0005-0000-0000-00007D080000}"/>
    <cellStyle name="Standard 2 4 4 9" xfId="852" xr:uid="{00000000-0005-0000-0000-00007E080000}"/>
    <cellStyle name="Standard 2 4 4 9 2" xfId="2535" xr:uid="{00000000-0005-0000-0000-00007F080000}"/>
    <cellStyle name="Standard 2 4 4 9 3" xfId="2536" xr:uid="{00000000-0005-0000-0000-000080080000}"/>
    <cellStyle name="Standard 2 4 5" xfId="853" xr:uid="{00000000-0005-0000-0000-000081080000}"/>
    <cellStyle name="Standard 2 4 5 2" xfId="854" xr:uid="{00000000-0005-0000-0000-000082080000}"/>
    <cellStyle name="Standard 2 4 5 2 2" xfId="855" xr:uid="{00000000-0005-0000-0000-000083080000}"/>
    <cellStyle name="Standard 2 4 5 2 2 2" xfId="856" xr:uid="{00000000-0005-0000-0000-000084080000}"/>
    <cellStyle name="Standard 2 4 5 2 2 2 2" xfId="2537" xr:uid="{00000000-0005-0000-0000-000085080000}"/>
    <cellStyle name="Standard 2 4 5 2 2 3" xfId="2538" xr:uid="{00000000-0005-0000-0000-000086080000}"/>
    <cellStyle name="Standard 2 4 5 2 2 4" xfId="2539" xr:uid="{00000000-0005-0000-0000-000087080000}"/>
    <cellStyle name="Standard 2 4 5 2 3" xfId="857" xr:uid="{00000000-0005-0000-0000-000088080000}"/>
    <cellStyle name="Standard 2 4 5 2 3 2" xfId="2540" xr:uid="{00000000-0005-0000-0000-000089080000}"/>
    <cellStyle name="Standard 2 4 5 2 3 3" xfId="2541" xr:uid="{00000000-0005-0000-0000-00008A080000}"/>
    <cellStyle name="Standard 2 4 5 2 4" xfId="858" xr:uid="{00000000-0005-0000-0000-00008B080000}"/>
    <cellStyle name="Standard 2 4 5 2 4 2" xfId="2542" xr:uid="{00000000-0005-0000-0000-00008C080000}"/>
    <cellStyle name="Standard 2 4 5 2 5" xfId="2543" xr:uid="{00000000-0005-0000-0000-00008D080000}"/>
    <cellStyle name="Standard 2 4 5 2 6" xfId="2544" xr:uid="{00000000-0005-0000-0000-00008E080000}"/>
    <cellStyle name="Standard 2 4 5 3" xfId="859" xr:uid="{00000000-0005-0000-0000-00008F080000}"/>
    <cellStyle name="Standard 2 4 5 3 2" xfId="860" xr:uid="{00000000-0005-0000-0000-000090080000}"/>
    <cellStyle name="Standard 2 4 5 3 2 2" xfId="2545" xr:uid="{00000000-0005-0000-0000-000091080000}"/>
    <cellStyle name="Standard 2 4 5 3 2 3" xfId="2546" xr:uid="{00000000-0005-0000-0000-000092080000}"/>
    <cellStyle name="Standard 2 4 5 3 3" xfId="861" xr:uid="{00000000-0005-0000-0000-000093080000}"/>
    <cellStyle name="Standard 2 4 5 3 3 2" xfId="2547" xr:uid="{00000000-0005-0000-0000-000094080000}"/>
    <cellStyle name="Standard 2 4 5 3 4" xfId="2548" xr:uid="{00000000-0005-0000-0000-000095080000}"/>
    <cellStyle name="Standard 2 4 5 3 5" xfId="2549" xr:uid="{00000000-0005-0000-0000-000096080000}"/>
    <cellStyle name="Standard 2 4 5 4" xfId="862" xr:uid="{00000000-0005-0000-0000-000097080000}"/>
    <cellStyle name="Standard 2 4 5 4 2" xfId="863" xr:uid="{00000000-0005-0000-0000-000098080000}"/>
    <cellStyle name="Standard 2 4 5 4 2 2" xfId="2550" xr:uid="{00000000-0005-0000-0000-000099080000}"/>
    <cellStyle name="Standard 2 4 5 4 3" xfId="2551" xr:uid="{00000000-0005-0000-0000-00009A080000}"/>
    <cellStyle name="Standard 2 4 5 4 4" xfId="2552" xr:uid="{00000000-0005-0000-0000-00009B080000}"/>
    <cellStyle name="Standard 2 4 5 5" xfId="864" xr:uid="{00000000-0005-0000-0000-00009C080000}"/>
    <cellStyle name="Standard 2 4 5 5 2" xfId="2553" xr:uid="{00000000-0005-0000-0000-00009D080000}"/>
    <cellStyle name="Standard 2 4 5 5 3" xfId="2554" xr:uid="{00000000-0005-0000-0000-00009E080000}"/>
    <cellStyle name="Standard 2 4 5 6" xfId="865" xr:uid="{00000000-0005-0000-0000-00009F080000}"/>
    <cellStyle name="Standard 2 4 5 6 2" xfId="2555" xr:uid="{00000000-0005-0000-0000-0000A0080000}"/>
    <cellStyle name="Standard 2 4 5 7" xfId="866" xr:uid="{00000000-0005-0000-0000-0000A1080000}"/>
    <cellStyle name="Standard 2 4 5 7 2" xfId="2556" xr:uid="{00000000-0005-0000-0000-0000A2080000}"/>
    <cellStyle name="Standard 2 4 5 8" xfId="2557" xr:uid="{00000000-0005-0000-0000-0000A3080000}"/>
    <cellStyle name="Standard 2 4 5 9" xfId="2558" xr:uid="{00000000-0005-0000-0000-0000A4080000}"/>
    <cellStyle name="Standard 2 4 6" xfId="867" xr:uid="{00000000-0005-0000-0000-0000A5080000}"/>
    <cellStyle name="Standard 2 4 6 2" xfId="868" xr:uid="{00000000-0005-0000-0000-0000A6080000}"/>
    <cellStyle name="Standard 2 4 6 2 2" xfId="869" xr:uid="{00000000-0005-0000-0000-0000A7080000}"/>
    <cellStyle name="Standard 2 4 6 2 2 2" xfId="870" xr:uid="{00000000-0005-0000-0000-0000A8080000}"/>
    <cellStyle name="Standard 2 4 6 2 2 2 2" xfId="2559" xr:uid="{00000000-0005-0000-0000-0000A9080000}"/>
    <cellStyle name="Standard 2 4 6 2 2 3" xfId="2560" xr:uid="{00000000-0005-0000-0000-0000AA080000}"/>
    <cellStyle name="Standard 2 4 6 2 2 4" xfId="2561" xr:uid="{00000000-0005-0000-0000-0000AB080000}"/>
    <cellStyle name="Standard 2 4 6 2 3" xfId="871" xr:uid="{00000000-0005-0000-0000-0000AC080000}"/>
    <cellStyle name="Standard 2 4 6 2 3 2" xfId="2562" xr:uid="{00000000-0005-0000-0000-0000AD080000}"/>
    <cellStyle name="Standard 2 4 6 2 3 3" xfId="2563" xr:uid="{00000000-0005-0000-0000-0000AE080000}"/>
    <cellStyle name="Standard 2 4 6 2 4" xfId="872" xr:uid="{00000000-0005-0000-0000-0000AF080000}"/>
    <cellStyle name="Standard 2 4 6 2 4 2" xfId="2564" xr:uid="{00000000-0005-0000-0000-0000B0080000}"/>
    <cellStyle name="Standard 2 4 6 2 5" xfId="2565" xr:uid="{00000000-0005-0000-0000-0000B1080000}"/>
    <cellStyle name="Standard 2 4 6 2 6" xfId="2566" xr:uid="{00000000-0005-0000-0000-0000B2080000}"/>
    <cellStyle name="Standard 2 4 6 3" xfId="873" xr:uid="{00000000-0005-0000-0000-0000B3080000}"/>
    <cellStyle name="Standard 2 4 6 3 2" xfId="874" xr:uid="{00000000-0005-0000-0000-0000B4080000}"/>
    <cellStyle name="Standard 2 4 6 3 2 2" xfId="2567" xr:uid="{00000000-0005-0000-0000-0000B5080000}"/>
    <cellStyle name="Standard 2 4 6 3 2 3" xfId="2568" xr:uid="{00000000-0005-0000-0000-0000B6080000}"/>
    <cellStyle name="Standard 2 4 6 3 3" xfId="875" xr:uid="{00000000-0005-0000-0000-0000B7080000}"/>
    <cellStyle name="Standard 2 4 6 3 3 2" xfId="2569" xr:uid="{00000000-0005-0000-0000-0000B8080000}"/>
    <cellStyle name="Standard 2 4 6 3 4" xfId="2570" xr:uid="{00000000-0005-0000-0000-0000B9080000}"/>
    <cellStyle name="Standard 2 4 6 3 5" xfId="2571" xr:uid="{00000000-0005-0000-0000-0000BA080000}"/>
    <cellStyle name="Standard 2 4 6 4" xfId="876" xr:uid="{00000000-0005-0000-0000-0000BB080000}"/>
    <cellStyle name="Standard 2 4 6 4 2" xfId="877" xr:uid="{00000000-0005-0000-0000-0000BC080000}"/>
    <cellStyle name="Standard 2 4 6 4 2 2" xfId="2572" xr:uid="{00000000-0005-0000-0000-0000BD080000}"/>
    <cellStyle name="Standard 2 4 6 4 3" xfId="2573" xr:uid="{00000000-0005-0000-0000-0000BE080000}"/>
    <cellStyle name="Standard 2 4 6 4 4" xfId="2574" xr:uid="{00000000-0005-0000-0000-0000BF080000}"/>
    <cellStyle name="Standard 2 4 6 5" xfId="878" xr:uid="{00000000-0005-0000-0000-0000C0080000}"/>
    <cellStyle name="Standard 2 4 6 5 2" xfId="2575" xr:uid="{00000000-0005-0000-0000-0000C1080000}"/>
    <cellStyle name="Standard 2 4 6 5 3" xfId="2576" xr:uid="{00000000-0005-0000-0000-0000C2080000}"/>
    <cellStyle name="Standard 2 4 6 6" xfId="879" xr:uid="{00000000-0005-0000-0000-0000C3080000}"/>
    <cellStyle name="Standard 2 4 6 6 2" xfId="2577" xr:uid="{00000000-0005-0000-0000-0000C4080000}"/>
    <cellStyle name="Standard 2 4 6 7" xfId="880" xr:uid="{00000000-0005-0000-0000-0000C5080000}"/>
    <cellStyle name="Standard 2 4 6 7 2" xfId="2578" xr:uid="{00000000-0005-0000-0000-0000C6080000}"/>
    <cellStyle name="Standard 2 4 6 8" xfId="2579" xr:uid="{00000000-0005-0000-0000-0000C7080000}"/>
    <cellStyle name="Standard 2 4 6 9" xfId="2580" xr:uid="{00000000-0005-0000-0000-0000C8080000}"/>
    <cellStyle name="Standard 2 4 7" xfId="881" xr:uid="{00000000-0005-0000-0000-0000C9080000}"/>
    <cellStyle name="Standard 2 4 7 2" xfId="882" xr:uid="{00000000-0005-0000-0000-0000CA080000}"/>
    <cellStyle name="Standard 2 4 7 2 2" xfId="883" xr:uid="{00000000-0005-0000-0000-0000CB080000}"/>
    <cellStyle name="Standard 2 4 7 2 2 2" xfId="2581" xr:uid="{00000000-0005-0000-0000-0000CC080000}"/>
    <cellStyle name="Standard 2 4 7 2 2 3" xfId="2582" xr:uid="{00000000-0005-0000-0000-0000CD080000}"/>
    <cellStyle name="Standard 2 4 7 2 3" xfId="884" xr:uid="{00000000-0005-0000-0000-0000CE080000}"/>
    <cellStyle name="Standard 2 4 7 2 3 2" xfId="2583" xr:uid="{00000000-0005-0000-0000-0000CF080000}"/>
    <cellStyle name="Standard 2 4 7 2 4" xfId="2584" xr:uid="{00000000-0005-0000-0000-0000D0080000}"/>
    <cellStyle name="Standard 2 4 7 2 5" xfId="2585" xr:uid="{00000000-0005-0000-0000-0000D1080000}"/>
    <cellStyle name="Standard 2 4 7 3" xfId="885" xr:uid="{00000000-0005-0000-0000-0000D2080000}"/>
    <cellStyle name="Standard 2 4 7 3 2" xfId="886" xr:uid="{00000000-0005-0000-0000-0000D3080000}"/>
    <cellStyle name="Standard 2 4 7 3 2 2" xfId="2586" xr:uid="{00000000-0005-0000-0000-0000D4080000}"/>
    <cellStyle name="Standard 2 4 7 3 3" xfId="2587" xr:uid="{00000000-0005-0000-0000-0000D5080000}"/>
    <cellStyle name="Standard 2 4 7 3 4" xfId="2588" xr:uid="{00000000-0005-0000-0000-0000D6080000}"/>
    <cellStyle name="Standard 2 4 7 4" xfId="887" xr:uid="{00000000-0005-0000-0000-0000D7080000}"/>
    <cellStyle name="Standard 2 4 7 4 2" xfId="2589" xr:uid="{00000000-0005-0000-0000-0000D8080000}"/>
    <cellStyle name="Standard 2 4 7 4 3" xfId="2590" xr:uid="{00000000-0005-0000-0000-0000D9080000}"/>
    <cellStyle name="Standard 2 4 7 5" xfId="888" xr:uid="{00000000-0005-0000-0000-0000DA080000}"/>
    <cellStyle name="Standard 2 4 7 5 2" xfId="2591" xr:uid="{00000000-0005-0000-0000-0000DB080000}"/>
    <cellStyle name="Standard 2 4 7 6" xfId="2592" xr:uid="{00000000-0005-0000-0000-0000DC080000}"/>
    <cellStyle name="Standard 2 4 7 7" xfId="2593" xr:uid="{00000000-0005-0000-0000-0000DD080000}"/>
    <cellStyle name="Standard 2 4 8" xfId="889" xr:uid="{00000000-0005-0000-0000-0000DE080000}"/>
    <cellStyle name="Standard 2 4 8 2" xfId="890" xr:uid="{00000000-0005-0000-0000-0000DF080000}"/>
    <cellStyle name="Standard 2 4 8 2 2" xfId="891" xr:uid="{00000000-0005-0000-0000-0000E0080000}"/>
    <cellStyle name="Standard 2 4 8 2 2 2" xfId="2594" xr:uid="{00000000-0005-0000-0000-0000E1080000}"/>
    <cellStyle name="Standard 2 4 8 2 2 3" xfId="2595" xr:uid="{00000000-0005-0000-0000-0000E2080000}"/>
    <cellStyle name="Standard 2 4 8 2 3" xfId="892" xr:uid="{00000000-0005-0000-0000-0000E3080000}"/>
    <cellStyle name="Standard 2 4 8 2 3 2" xfId="2596" xr:uid="{00000000-0005-0000-0000-0000E4080000}"/>
    <cellStyle name="Standard 2 4 8 2 4" xfId="2597" xr:uid="{00000000-0005-0000-0000-0000E5080000}"/>
    <cellStyle name="Standard 2 4 8 2 5" xfId="2598" xr:uid="{00000000-0005-0000-0000-0000E6080000}"/>
    <cellStyle name="Standard 2 4 8 3" xfId="893" xr:uid="{00000000-0005-0000-0000-0000E7080000}"/>
    <cellStyle name="Standard 2 4 8 3 2" xfId="894" xr:uid="{00000000-0005-0000-0000-0000E8080000}"/>
    <cellStyle name="Standard 2 4 8 3 2 2" xfId="2599" xr:uid="{00000000-0005-0000-0000-0000E9080000}"/>
    <cellStyle name="Standard 2 4 8 3 3" xfId="2600" xr:uid="{00000000-0005-0000-0000-0000EA080000}"/>
    <cellStyle name="Standard 2 4 8 3 4" xfId="2601" xr:uid="{00000000-0005-0000-0000-0000EB080000}"/>
    <cellStyle name="Standard 2 4 8 4" xfId="895" xr:uid="{00000000-0005-0000-0000-0000EC080000}"/>
    <cellStyle name="Standard 2 4 8 4 2" xfId="2602" xr:uid="{00000000-0005-0000-0000-0000ED080000}"/>
    <cellStyle name="Standard 2 4 8 4 3" xfId="2603" xr:uid="{00000000-0005-0000-0000-0000EE080000}"/>
    <cellStyle name="Standard 2 4 8 5" xfId="896" xr:uid="{00000000-0005-0000-0000-0000EF080000}"/>
    <cellStyle name="Standard 2 4 8 5 2" xfId="2604" xr:uid="{00000000-0005-0000-0000-0000F0080000}"/>
    <cellStyle name="Standard 2 4 8 6" xfId="2605" xr:uid="{00000000-0005-0000-0000-0000F1080000}"/>
    <cellStyle name="Standard 2 4 8 7" xfId="2606" xr:uid="{00000000-0005-0000-0000-0000F2080000}"/>
    <cellStyle name="Standard 2 4 9" xfId="897" xr:uid="{00000000-0005-0000-0000-0000F3080000}"/>
    <cellStyle name="Standard 2 4 9 2" xfId="898" xr:uid="{00000000-0005-0000-0000-0000F4080000}"/>
    <cellStyle name="Standard 2 4 9 2 2" xfId="2607" xr:uid="{00000000-0005-0000-0000-0000F5080000}"/>
    <cellStyle name="Standard 2 4 9 2 3" xfId="2608" xr:uid="{00000000-0005-0000-0000-0000F6080000}"/>
    <cellStyle name="Standard 2 4 9 3" xfId="899" xr:uid="{00000000-0005-0000-0000-0000F7080000}"/>
    <cellStyle name="Standard 2 4 9 3 2" xfId="2609" xr:uid="{00000000-0005-0000-0000-0000F8080000}"/>
    <cellStyle name="Standard 2 4 9 4" xfId="2610" xr:uid="{00000000-0005-0000-0000-0000F9080000}"/>
    <cellStyle name="Standard 2 4 9 5" xfId="2611" xr:uid="{00000000-0005-0000-0000-0000FA080000}"/>
    <cellStyle name="Standard 2 5" xfId="900" xr:uid="{00000000-0005-0000-0000-0000FB080000}"/>
    <cellStyle name="Standard 2 5 10" xfId="901" xr:uid="{00000000-0005-0000-0000-0000FC080000}"/>
    <cellStyle name="Standard 2 5 10 2" xfId="2612" xr:uid="{00000000-0005-0000-0000-0000FD080000}"/>
    <cellStyle name="Standard 2 5 11" xfId="902" xr:uid="{00000000-0005-0000-0000-0000FE080000}"/>
    <cellStyle name="Standard 2 5 11 2" xfId="2613" xr:uid="{00000000-0005-0000-0000-0000FF080000}"/>
    <cellStyle name="Standard 2 5 12" xfId="2614" xr:uid="{00000000-0005-0000-0000-000000090000}"/>
    <cellStyle name="Standard 2 5 13" xfId="2615" xr:uid="{00000000-0005-0000-0000-000001090000}"/>
    <cellStyle name="Standard 2 5 2" xfId="903" xr:uid="{00000000-0005-0000-0000-000002090000}"/>
    <cellStyle name="Standard 2 5 2 2" xfId="904" xr:uid="{00000000-0005-0000-0000-000003090000}"/>
    <cellStyle name="Standard 2 5 2 2 2" xfId="905" xr:uid="{00000000-0005-0000-0000-000004090000}"/>
    <cellStyle name="Standard 2 5 2 2 2 2" xfId="906" xr:uid="{00000000-0005-0000-0000-000005090000}"/>
    <cellStyle name="Standard 2 5 2 2 2 2 2" xfId="2616" xr:uid="{00000000-0005-0000-0000-000006090000}"/>
    <cellStyle name="Standard 2 5 2 2 2 3" xfId="2617" xr:uid="{00000000-0005-0000-0000-000007090000}"/>
    <cellStyle name="Standard 2 5 2 2 2 4" xfId="2618" xr:uid="{00000000-0005-0000-0000-000008090000}"/>
    <cellStyle name="Standard 2 5 2 2 3" xfId="907" xr:uid="{00000000-0005-0000-0000-000009090000}"/>
    <cellStyle name="Standard 2 5 2 2 3 2" xfId="2619" xr:uid="{00000000-0005-0000-0000-00000A090000}"/>
    <cellStyle name="Standard 2 5 2 2 3 3" xfId="2620" xr:uid="{00000000-0005-0000-0000-00000B090000}"/>
    <cellStyle name="Standard 2 5 2 2 4" xfId="908" xr:uid="{00000000-0005-0000-0000-00000C090000}"/>
    <cellStyle name="Standard 2 5 2 2 4 2" xfId="2621" xr:uid="{00000000-0005-0000-0000-00000D090000}"/>
    <cellStyle name="Standard 2 5 2 2 5" xfId="2622" xr:uid="{00000000-0005-0000-0000-00000E090000}"/>
    <cellStyle name="Standard 2 5 2 2 6" xfId="2623" xr:uid="{00000000-0005-0000-0000-00000F090000}"/>
    <cellStyle name="Standard 2 5 2 3" xfId="909" xr:uid="{00000000-0005-0000-0000-000010090000}"/>
    <cellStyle name="Standard 2 5 2 3 2" xfId="910" xr:uid="{00000000-0005-0000-0000-000011090000}"/>
    <cellStyle name="Standard 2 5 2 3 2 2" xfId="2624" xr:uid="{00000000-0005-0000-0000-000012090000}"/>
    <cellStyle name="Standard 2 5 2 3 2 3" xfId="2625" xr:uid="{00000000-0005-0000-0000-000013090000}"/>
    <cellStyle name="Standard 2 5 2 3 3" xfId="911" xr:uid="{00000000-0005-0000-0000-000014090000}"/>
    <cellStyle name="Standard 2 5 2 3 3 2" xfId="2626" xr:uid="{00000000-0005-0000-0000-000015090000}"/>
    <cellStyle name="Standard 2 5 2 3 4" xfId="2627" xr:uid="{00000000-0005-0000-0000-000016090000}"/>
    <cellStyle name="Standard 2 5 2 3 5" xfId="2628" xr:uid="{00000000-0005-0000-0000-000017090000}"/>
    <cellStyle name="Standard 2 5 2 4" xfId="912" xr:uid="{00000000-0005-0000-0000-000018090000}"/>
    <cellStyle name="Standard 2 5 2 4 2" xfId="913" xr:uid="{00000000-0005-0000-0000-000019090000}"/>
    <cellStyle name="Standard 2 5 2 4 2 2" xfId="2629" xr:uid="{00000000-0005-0000-0000-00001A090000}"/>
    <cellStyle name="Standard 2 5 2 4 3" xfId="2630" xr:uid="{00000000-0005-0000-0000-00001B090000}"/>
    <cellStyle name="Standard 2 5 2 4 4" xfId="2631" xr:uid="{00000000-0005-0000-0000-00001C090000}"/>
    <cellStyle name="Standard 2 5 2 5" xfId="914" xr:uid="{00000000-0005-0000-0000-00001D090000}"/>
    <cellStyle name="Standard 2 5 2 5 2" xfId="2632" xr:uid="{00000000-0005-0000-0000-00001E090000}"/>
    <cellStyle name="Standard 2 5 2 5 3" xfId="2633" xr:uid="{00000000-0005-0000-0000-00001F090000}"/>
    <cellStyle name="Standard 2 5 2 6" xfId="915" xr:uid="{00000000-0005-0000-0000-000020090000}"/>
    <cellStyle name="Standard 2 5 2 6 2" xfId="2634" xr:uid="{00000000-0005-0000-0000-000021090000}"/>
    <cellStyle name="Standard 2 5 2 7" xfId="916" xr:uid="{00000000-0005-0000-0000-000022090000}"/>
    <cellStyle name="Standard 2 5 2 7 2" xfId="2635" xr:uid="{00000000-0005-0000-0000-000023090000}"/>
    <cellStyle name="Standard 2 5 2 8" xfId="2636" xr:uid="{00000000-0005-0000-0000-000024090000}"/>
    <cellStyle name="Standard 2 5 2 9" xfId="2637" xr:uid="{00000000-0005-0000-0000-000025090000}"/>
    <cellStyle name="Standard 2 5 3" xfId="917" xr:uid="{00000000-0005-0000-0000-000026090000}"/>
    <cellStyle name="Standard 2 5 3 2" xfId="918" xr:uid="{00000000-0005-0000-0000-000027090000}"/>
    <cellStyle name="Standard 2 5 3 2 2" xfId="919" xr:uid="{00000000-0005-0000-0000-000028090000}"/>
    <cellStyle name="Standard 2 5 3 2 2 2" xfId="920" xr:uid="{00000000-0005-0000-0000-000029090000}"/>
    <cellStyle name="Standard 2 5 3 2 2 2 2" xfId="2638" xr:uid="{00000000-0005-0000-0000-00002A090000}"/>
    <cellStyle name="Standard 2 5 3 2 2 3" xfId="2639" xr:uid="{00000000-0005-0000-0000-00002B090000}"/>
    <cellStyle name="Standard 2 5 3 2 2 4" xfId="2640" xr:uid="{00000000-0005-0000-0000-00002C090000}"/>
    <cellStyle name="Standard 2 5 3 2 3" xfId="921" xr:uid="{00000000-0005-0000-0000-00002D090000}"/>
    <cellStyle name="Standard 2 5 3 2 3 2" xfId="2641" xr:uid="{00000000-0005-0000-0000-00002E090000}"/>
    <cellStyle name="Standard 2 5 3 2 3 3" xfId="2642" xr:uid="{00000000-0005-0000-0000-00002F090000}"/>
    <cellStyle name="Standard 2 5 3 2 4" xfId="922" xr:uid="{00000000-0005-0000-0000-000030090000}"/>
    <cellStyle name="Standard 2 5 3 2 4 2" xfId="2643" xr:uid="{00000000-0005-0000-0000-000031090000}"/>
    <cellStyle name="Standard 2 5 3 2 5" xfId="2644" xr:uid="{00000000-0005-0000-0000-000032090000}"/>
    <cellStyle name="Standard 2 5 3 2 6" xfId="2645" xr:uid="{00000000-0005-0000-0000-000033090000}"/>
    <cellStyle name="Standard 2 5 3 3" xfId="923" xr:uid="{00000000-0005-0000-0000-000034090000}"/>
    <cellStyle name="Standard 2 5 3 3 2" xfId="924" xr:uid="{00000000-0005-0000-0000-000035090000}"/>
    <cellStyle name="Standard 2 5 3 3 2 2" xfId="2646" xr:uid="{00000000-0005-0000-0000-000036090000}"/>
    <cellStyle name="Standard 2 5 3 3 2 3" xfId="2647" xr:uid="{00000000-0005-0000-0000-000037090000}"/>
    <cellStyle name="Standard 2 5 3 3 3" xfId="925" xr:uid="{00000000-0005-0000-0000-000038090000}"/>
    <cellStyle name="Standard 2 5 3 3 3 2" xfId="2648" xr:uid="{00000000-0005-0000-0000-000039090000}"/>
    <cellStyle name="Standard 2 5 3 3 4" xfId="2649" xr:uid="{00000000-0005-0000-0000-00003A090000}"/>
    <cellStyle name="Standard 2 5 3 3 5" xfId="2650" xr:uid="{00000000-0005-0000-0000-00003B090000}"/>
    <cellStyle name="Standard 2 5 3 4" xfId="926" xr:uid="{00000000-0005-0000-0000-00003C090000}"/>
    <cellStyle name="Standard 2 5 3 4 2" xfId="927" xr:uid="{00000000-0005-0000-0000-00003D090000}"/>
    <cellStyle name="Standard 2 5 3 4 2 2" xfId="2651" xr:uid="{00000000-0005-0000-0000-00003E090000}"/>
    <cellStyle name="Standard 2 5 3 4 3" xfId="2652" xr:uid="{00000000-0005-0000-0000-00003F090000}"/>
    <cellStyle name="Standard 2 5 3 4 4" xfId="2653" xr:uid="{00000000-0005-0000-0000-000040090000}"/>
    <cellStyle name="Standard 2 5 3 5" xfId="928" xr:uid="{00000000-0005-0000-0000-000041090000}"/>
    <cellStyle name="Standard 2 5 3 5 2" xfId="2654" xr:uid="{00000000-0005-0000-0000-000042090000}"/>
    <cellStyle name="Standard 2 5 3 5 3" xfId="2655" xr:uid="{00000000-0005-0000-0000-000043090000}"/>
    <cellStyle name="Standard 2 5 3 6" xfId="929" xr:uid="{00000000-0005-0000-0000-000044090000}"/>
    <cellStyle name="Standard 2 5 3 6 2" xfId="2656" xr:uid="{00000000-0005-0000-0000-000045090000}"/>
    <cellStyle name="Standard 2 5 3 7" xfId="930" xr:uid="{00000000-0005-0000-0000-000046090000}"/>
    <cellStyle name="Standard 2 5 3 7 2" xfId="2657" xr:uid="{00000000-0005-0000-0000-000047090000}"/>
    <cellStyle name="Standard 2 5 3 8" xfId="2658" xr:uid="{00000000-0005-0000-0000-000048090000}"/>
    <cellStyle name="Standard 2 5 3 9" xfId="2659" xr:uid="{00000000-0005-0000-0000-000049090000}"/>
    <cellStyle name="Standard 2 5 4" xfId="931" xr:uid="{00000000-0005-0000-0000-00004A090000}"/>
    <cellStyle name="Standard 2 5 4 2" xfId="932" xr:uid="{00000000-0005-0000-0000-00004B090000}"/>
    <cellStyle name="Standard 2 5 4 2 2" xfId="933" xr:uid="{00000000-0005-0000-0000-00004C090000}"/>
    <cellStyle name="Standard 2 5 4 2 2 2" xfId="2660" xr:uid="{00000000-0005-0000-0000-00004D090000}"/>
    <cellStyle name="Standard 2 5 4 2 2 3" xfId="2661" xr:uid="{00000000-0005-0000-0000-00004E090000}"/>
    <cellStyle name="Standard 2 5 4 2 3" xfId="934" xr:uid="{00000000-0005-0000-0000-00004F090000}"/>
    <cellStyle name="Standard 2 5 4 2 3 2" xfId="2662" xr:uid="{00000000-0005-0000-0000-000050090000}"/>
    <cellStyle name="Standard 2 5 4 2 4" xfId="2663" xr:uid="{00000000-0005-0000-0000-000051090000}"/>
    <cellStyle name="Standard 2 5 4 2 5" xfId="2664" xr:uid="{00000000-0005-0000-0000-000052090000}"/>
    <cellStyle name="Standard 2 5 4 3" xfId="935" xr:uid="{00000000-0005-0000-0000-000053090000}"/>
    <cellStyle name="Standard 2 5 4 3 2" xfId="936" xr:uid="{00000000-0005-0000-0000-000054090000}"/>
    <cellStyle name="Standard 2 5 4 3 2 2" xfId="2665" xr:uid="{00000000-0005-0000-0000-000055090000}"/>
    <cellStyle name="Standard 2 5 4 3 3" xfId="2666" xr:uid="{00000000-0005-0000-0000-000056090000}"/>
    <cellStyle name="Standard 2 5 4 3 4" xfId="2667" xr:uid="{00000000-0005-0000-0000-000057090000}"/>
    <cellStyle name="Standard 2 5 4 4" xfId="937" xr:uid="{00000000-0005-0000-0000-000058090000}"/>
    <cellStyle name="Standard 2 5 4 4 2" xfId="2668" xr:uid="{00000000-0005-0000-0000-000059090000}"/>
    <cellStyle name="Standard 2 5 4 4 3" xfId="2669" xr:uid="{00000000-0005-0000-0000-00005A090000}"/>
    <cellStyle name="Standard 2 5 4 5" xfId="938" xr:uid="{00000000-0005-0000-0000-00005B090000}"/>
    <cellStyle name="Standard 2 5 4 5 2" xfId="2670" xr:uid="{00000000-0005-0000-0000-00005C090000}"/>
    <cellStyle name="Standard 2 5 4 6" xfId="2671" xr:uid="{00000000-0005-0000-0000-00005D090000}"/>
    <cellStyle name="Standard 2 5 4 7" xfId="2672" xr:uid="{00000000-0005-0000-0000-00005E090000}"/>
    <cellStyle name="Standard 2 5 5" xfId="939" xr:uid="{00000000-0005-0000-0000-00005F090000}"/>
    <cellStyle name="Standard 2 5 5 2" xfId="940" xr:uid="{00000000-0005-0000-0000-000060090000}"/>
    <cellStyle name="Standard 2 5 5 2 2" xfId="2673" xr:uid="{00000000-0005-0000-0000-000061090000}"/>
    <cellStyle name="Standard 2 5 5 2 3" xfId="2674" xr:uid="{00000000-0005-0000-0000-000062090000}"/>
    <cellStyle name="Standard 2 5 5 3" xfId="941" xr:uid="{00000000-0005-0000-0000-000063090000}"/>
    <cellStyle name="Standard 2 5 5 3 2" xfId="2675" xr:uid="{00000000-0005-0000-0000-000064090000}"/>
    <cellStyle name="Standard 2 5 5 4" xfId="2676" xr:uid="{00000000-0005-0000-0000-000065090000}"/>
    <cellStyle name="Standard 2 5 5 5" xfId="2677" xr:uid="{00000000-0005-0000-0000-000066090000}"/>
    <cellStyle name="Standard 2 5 6" xfId="942" xr:uid="{00000000-0005-0000-0000-000067090000}"/>
    <cellStyle name="Standard 2 5 6 2" xfId="943" xr:uid="{00000000-0005-0000-0000-000068090000}"/>
    <cellStyle name="Standard 2 5 6 2 2" xfId="2678" xr:uid="{00000000-0005-0000-0000-000069090000}"/>
    <cellStyle name="Standard 2 5 6 3" xfId="2679" xr:uid="{00000000-0005-0000-0000-00006A090000}"/>
    <cellStyle name="Standard 2 5 6 4" xfId="2680" xr:uid="{00000000-0005-0000-0000-00006B090000}"/>
    <cellStyle name="Standard 2 5 7" xfId="944" xr:uid="{00000000-0005-0000-0000-00006C090000}"/>
    <cellStyle name="Standard 2 5 7 2" xfId="2681" xr:uid="{00000000-0005-0000-0000-00006D090000}"/>
    <cellStyle name="Standard 2 5 7 3" xfId="2682" xr:uid="{00000000-0005-0000-0000-00006E090000}"/>
    <cellStyle name="Standard 2 5 8" xfId="945" xr:uid="{00000000-0005-0000-0000-00006F090000}"/>
    <cellStyle name="Standard 2 5 8 2" xfId="2683" xr:uid="{00000000-0005-0000-0000-000070090000}"/>
    <cellStyle name="Standard 2 5 8 3" xfId="2684" xr:uid="{00000000-0005-0000-0000-000071090000}"/>
    <cellStyle name="Standard 2 5 9" xfId="946" xr:uid="{00000000-0005-0000-0000-000072090000}"/>
    <cellStyle name="Standard 2 5 9 2" xfId="2685" xr:uid="{00000000-0005-0000-0000-000073090000}"/>
    <cellStyle name="Standard 2 6" xfId="947" xr:uid="{00000000-0005-0000-0000-000074090000}"/>
    <cellStyle name="Standard 2 6 10" xfId="948" xr:uid="{00000000-0005-0000-0000-000075090000}"/>
    <cellStyle name="Standard 2 6 10 2" xfId="2686" xr:uid="{00000000-0005-0000-0000-000076090000}"/>
    <cellStyle name="Standard 2 6 11" xfId="949" xr:uid="{00000000-0005-0000-0000-000077090000}"/>
    <cellStyle name="Standard 2 6 11 2" xfId="2687" xr:uid="{00000000-0005-0000-0000-000078090000}"/>
    <cellStyle name="Standard 2 6 12" xfId="2688" xr:uid="{00000000-0005-0000-0000-000079090000}"/>
    <cellStyle name="Standard 2 6 13" xfId="2689" xr:uid="{00000000-0005-0000-0000-00007A090000}"/>
    <cellStyle name="Standard 2 6 2" xfId="950" xr:uid="{00000000-0005-0000-0000-00007B090000}"/>
    <cellStyle name="Standard 2 6 2 2" xfId="951" xr:uid="{00000000-0005-0000-0000-00007C090000}"/>
    <cellStyle name="Standard 2 6 2 2 2" xfId="952" xr:uid="{00000000-0005-0000-0000-00007D090000}"/>
    <cellStyle name="Standard 2 6 2 2 2 2" xfId="953" xr:uid="{00000000-0005-0000-0000-00007E090000}"/>
    <cellStyle name="Standard 2 6 2 2 2 2 2" xfId="2690" xr:uid="{00000000-0005-0000-0000-00007F090000}"/>
    <cellStyle name="Standard 2 6 2 2 2 3" xfId="2691" xr:uid="{00000000-0005-0000-0000-000080090000}"/>
    <cellStyle name="Standard 2 6 2 2 2 4" xfId="2692" xr:uid="{00000000-0005-0000-0000-000081090000}"/>
    <cellStyle name="Standard 2 6 2 2 3" xfId="954" xr:uid="{00000000-0005-0000-0000-000082090000}"/>
    <cellStyle name="Standard 2 6 2 2 3 2" xfId="2693" xr:uid="{00000000-0005-0000-0000-000083090000}"/>
    <cellStyle name="Standard 2 6 2 2 3 3" xfId="2694" xr:uid="{00000000-0005-0000-0000-000084090000}"/>
    <cellStyle name="Standard 2 6 2 2 4" xfId="955" xr:uid="{00000000-0005-0000-0000-000085090000}"/>
    <cellStyle name="Standard 2 6 2 2 4 2" xfId="2695" xr:uid="{00000000-0005-0000-0000-000086090000}"/>
    <cellStyle name="Standard 2 6 2 2 5" xfId="2696" xr:uid="{00000000-0005-0000-0000-000087090000}"/>
    <cellStyle name="Standard 2 6 2 2 6" xfId="2697" xr:uid="{00000000-0005-0000-0000-000088090000}"/>
    <cellStyle name="Standard 2 6 2 3" xfId="956" xr:uid="{00000000-0005-0000-0000-000089090000}"/>
    <cellStyle name="Standard 2 6 2 3 2" xfId="957" xr:uid="{00000000-0005-0000-0000-00008A090000}"/>
    <cellStyle name="Standard 2 6 2 3 2 2" xfId="2698" xr:uid="{00000000-0005-0000-0000-00008B090000}"/>
    <cellStyle name="Standard 2 6 2 3 2 3" xfId="2699" xr:uid="{00000000-0005-0000-0000-00008C090000}"/>
    <cellStyle name="Standard 2 6 2 3 3" xfId="958" xr:uid="{00000000-0005-0000-0000-00008D090000}"/>
    <cellStyle name="Standard 2 6 2 3 3 2" xfId="2700" xr:uid="{00000000-0005-0000-0000-00008E090000}"/>
    <cellStyle name="Standard 2 6 2 3 4" xfId="2701" xr:uid="{00000000-0005-0000-0000-00008F090000}"/>
    <cellStyle name="Standard 2 6 2 3 5" xfId="2702" xr:uid="{00000000-0005-0000-0000-000090090000}"/>
    <cellStyle name="Standard 2 6 2 4" xfId="959" xr:uid="{00000000-0005-0000-0000-000091090000}"/>
    <cellStyle name="Standard 2 6 2 4 2" xfId="960" xr:uid="{00000000-0005-0000-0000-000092090000}"/>
    <cellStyle name="Standard 2 6 2 4 2 2" xfId="2703" xr:uid="{00000000-0005-0000-0000-000093090000}"/>
    <cellStyle name="Standard 2 6 2 4 3" xfId="2704" xr:uid="{00000000-0005-0000-0000-000094090000}"/>
    <cellStyle name="Standard 2 6 2 4 4" xfId="2705" xr:uid="{00000000-0005-0000-0000-000095090000}"/>
    <cellStyle name="Standard 2 6 2 5" xfId="961" xr:uid="{00000000-0005-0000-0000-000096090000}"/>
    <cellStyle name="Standard 2 6 2 5 2" xfId="2706" xr:uid="{00000000-0005-0000-0000-000097090000}"/>
    <cellStyle name="Standard 2 6 2 5 3" xfId="2707" xr:uid="{00000000-0005-0000-0000-000098090000}"/>
    <cellStyle name="Standard 2 6 2 6" xfId="962" xr:uid="{00000000-0005-0000-0000-000099090000}"/>
    <cellStyle name="Standard 2 6 2 6 2" xfId="2708" xr:uid="{00000000-0005-0000-0000-00009A090000}"/>
    <cellStyle name="Standard 2 6 2 7" xfId="963" xr:uid="{00000000-0005-0000-0000-00009B090000}"/>
    <cellStyle name="Standard 2 6 2 7 2" xfId="2709" xr:uid="{00000000-0005-0000-0000-00009C090000}"/>
    <cellStyle name="Standard 2 6 2 8" xfId="2710" xr:uid="{00000000-0005-0000-0000-00009D090000}"/>
    <cellStyle name="Standard 2 6 2 9" xfId="2711" xr:uid="{00000000-0005-0000-0000-00009E090000}"/>
    <cellStyle name="Standard 2 6 3" xfId="964" xr:uid="{00000000-0005-0000-0000-00009F090000}"/>
    <cellStyle name="Standard 2 6 3 2" xfId="965" xr:uid="{00000000-0005-0000-0000-0000A0090000}"/>
    <cellStyle name="Standard 2 6 3 2 2" xfId="966" xr:uid="{00000000-0005-0000-0000-0000A1090000}"/>
    <cellStyle name="Standard 2 6 3 2 2 2" xfId="967" xr:uid="{00000000-0005-0000-0000-0000A2090000}"/>
    <cellStyle name="Standard 2 6 3 2 2 2 2" xfId="2712" xr:uid="{00000000-0005-0000-0000-0000A3090000}"/>
    <cellStyle name="Standard 2 6 3 2 2 3" xfId="2713" xr:uid="{00000000-0005-0000-0000-0000A4090000}"/>
    <cellStyle name="Standard 2 6 3 2 2 4" xfId="2714" xr:uid="{00000000-0005-0000-0000-0000A5090000}"/>
    <cellStyle name="Standard 2 6 3 2 3" xfId="968" xr:uid="{00000000-0005-0000-0000-0000A6090000}"/>
    <cellStyle name="Standard 2 6 3 2 3 2" xfId="2715" xr:uid="{00000000-0005-0000-0000-0000A7090000}"/>
    <cellStyle name="Standard 2 6 3 2 3 3" xfId="2716" xr:uid="{00000000-0005-0000-0000-0000A8090000}"/>
    <cellStyle name="Standard 2 6 3 2 4" xfId="969" xr:uid="{00000000-0005-0000-0000-0000A9090000}"/>
    <cellStyle name="Standard 2 6 3 2 4 2" xfId="2717" xr:uid="{00000000-0005-0000-0000-0000AA090000}"/>
    <cellStyle name="Standard 2 6 3 2 5" xfId="2718" xr:uid="{00000000-0005-0000-0000-0000AB090000}"/>
    <cellStyle name="Standard 2 6 3 2 6" xfId="2719" xr:uid="{00000000-0005-0000-0000-0000AC090000}"/>
    <cellStyle name="Standard 2 6 3 3" xfId="970" xr:uid="{00000000-0005-0000-0000-0000AD090000}"/>
    <cellStyle name="Standard 2 6 3 3 2" xfId="971" xr:uid="{00000000-0005-0000-0000-0000AE090000}"/>
    <cellStyle name="Standard 2 6 3 3 2 2" xfId="2720" xr:uid="{00000000-0005-0000-0000-0000AF090000}"/>
    <cellStyle name="Standard 2 6 3 3 2 3" xfId="2721" xr:uid="{00000000-0005-0000-0000-0000B0090000}"/>
    <cellStyle name="Standard 2 6 3 3 3" xfId="972" xr:uid="{00000000-0005-0000-0000-0000B1090000}"/>
    <cellStyle name="Standard 2 6 3 3 3 2" xfId="2722" xr:uid="{00000000-0005-0000-0000-0000B2090000}"/>
    <cellStyle name="Standard 2 6 3 3 4" xfId="2723" xr:uid="{00000000-0005-0000-0000-0000B3090000}"/>
    <cellStyle name="Standard 2 6 3 3 5" xfId="2724" xr:uid="{00000000-0005-0000-0000-0000B4090000}"/>
    <cellStyle name="Standard 2 6 3 4" xfId="973" xr:uid="{00000000-0005-0000-0000-0000B5090000}"/>
    <cellStyle name="Standard 2 6 3 4 2" xfId="974" xr:uid="{00000000-0005-0000-0000-0000B6090000}"/>
    <cellStyle name="Standard 2 6 3 4 2 2" xfId="2725" xr:uid="{00000000-0005-0000-0000-0000B7090000}"/>
    <cellStyle name="Standard 2 6 3 4 3" xfId="2726" xr:uid="{00000000-0005-0000-0000-0000B8090000}"/>
    <cellStyle name="Standard 2 6 3 4 4" xfId="2727" xr:uid="{00000000-0005-0000-0000-0000B9090000}"/>
    <cellStyle name="Standard 2 6 3 5" xfId="975" xr:uid="{00000000-0005-0000-0000-0000BA090000}"/>
    <cellStyle name="Standard 2 6 3 5 2" xfId="2728" xr:uid="{00000000-0005-0000-0000-0000BB090000}"/>
    <cellStyle name="Standard 2 6 3 5 3" xfId="2729" xr:uid="{00000000-0005-0000-0000-0000BC090000}"/>
    <cellStyle name="Standard 2 6 3 6" xfId="976" xr:uid="{00000000-0005-0000-0000-0000BD090000}"/>
    <cellStyle name="Standard 2 6 3 6 2" xfId="2730" xr:uid="{00000000-0005-0000-0000-0000BE090000}"/>
    <cellStyle name="Standard 2 6 3 7" xfId="977" xr:uid="{00000000-0005-0000-0000-0000BF090000}"/>
    <cellStyle name="Standard 2 6 3 7 2" xfId="2731" xr:uid="{00000000-0005-0000-0000-0000C0090000}"/>
    <cellStyle name="Standard 2 6 3 8" xfId="2732" xr:uid="{00000000-0005-0000-0000-0000C1090000}"/>
    <cellStyle name="Standard 2 6 3 9" xfId="2733" xr:uid="{00000000-0005-0000-0000-0000C2090000}"/>
    <cellStyle name="Standard 2 6 4" xfId="978" xr:uid="{00000000-0005-0000-0000-0000C3090000}"/>
    <cellStyle name="Standard 2 6 4 2" xfId="979" xr:uid="{00000000-0005-0000-0000-0000C4090000}"/>
    <cellStyle name="Standard 2 6 4 2 2" xfId="980" xr:uid="{00000000-0005-0000-0000-0000C5090000}"/>
    <cellStyle name="Standard 2 6 4 2 2 2" xfId="2734" xr:uid="{00000000-0005-0000-0000-0000C6090000}"/>
    <cellStyle name="Standard 2 6 4 2 2 3" xfId="2735" xr:uid="{00000000-0005-0000-0000-0000C7090000}"/>
    <cellStyle name="Standard 2 6 4 2 3" xfId="981" xr:uid="{00000000-0005-0000-0000-0000C8090000}"/>
    <cellStyle name="Standard 2 6 4 2 3 2" xfId="2736" xr:uid="{00000000-0005-0000-0000-0000C9090000}"/>
    <cellStyle name="Standard 2 6 4 2 4" xfId="2737" xr:uid="{00000000-0005-0000-0000-0000CA090000}"/>
    <cellStyle name="Standard 2 6 4 2 5" xfId="2738" xr:uid="{00000000-0005-0000-0000-0000CB090000}"/>
    <cellStyle name="Standard 2 6 4 3" xfId="982" xr:uid="{00000000-0005-0000-0000-0000CC090000}"/>
    <cellStyle name="Standard 2 6 4 3 2" xfId="983" xr:uid="{00000000-0005-0000-0000-0000CD090000}"/>
    <cellStyle name="Standard 2 6 4 3 2 2" xfId="2739" xr:uid="{00000000-0005-0000-0000-0000CE090000}"/>
    <cellStyle name="Standard 2 6 4 3 3" xfId="2740" xr:uid="{00000000-0005-0000-0000-0000CF090000}"/>
    <cellStyle name="Standard 2 6 4 3 4" xfId="2741" xr:uid="{00000000-0005-0000-0000-0000D0090000}"/>
    <cellStyle name="Standard 2 6 4 4" xfId="984" xr:uid="{00000000-0005-0000-0000-0000D1090000}"/>
    <cellStyle name="Standard 2 6 4 4 2" xfId="2742" xr:uid="{00000000-0005-0000-0000-0000D2090000}"/>
    <cellStyle name="Standard 2 6 4 4 3" xfId="2743" xr:uid="{00000000-0005-0000-0000-0000D3090000}"/>
    <cellStyle name="Standard 2 6 4 5" xfId="985" xr:uid="{00000000-0005-0000-0000-0000D4090000}"/>
    <cellStyle name="Standard 2 6 4 5 2" xfId="2744" xr:uid="{00000000-0005-0000-0000-0000D5090000}"/>
    <cellStyle name="Standard 2 6 4 6" xfId="2745" xr:uid="{00000000-0005-0000-0000-0000D6090000}"/>
    <cellStyle name="Standard 2 6 4 7" xfId="2746" xr:uid="{00000000-0005-0000-0000-0000D7090000}"/>
    <cellStyle name="Standard 2 6 5" xfId="986" xr:uid="{00000000-0005-0000-0000-0000D8090000}"/>
    <cellStyle name="Standard 2 6 5 2" xfId="987" xr:uid="{00000000-0005-0000-0000-0000D9090000}"/>
    <cellStyle name="Standard 2 6 5 2 2" xfId="2747" xr:uid="{00000000-0005-0000-0000-0000DA090000}"/>
    <cellStyle name="Standard 2 6 5 2 3" xfId="2748" xr:uid="{00000000-0005-0000-0000-0000DB090000}"/>
    <cellStyle name="Standard 2 6 5 3" xfId="988" xr:uid="{00000000-0005-0000-0000-0000DC090000}"/>
    <cellStyle name="Standard 2 6 5 3 2" xfId="2749" xr:uid="{00000000-0005-0000-0000-0000DD090000}"/>
    <cellStyle name="Standard 2 6 5 4" xfId="2750" xr:uid="{00000000-0005-0000-0000-0000DE090000}"/>
    <cellStyle name="Standard 2 6 5 5" xfId="2751" xr:uid="{00000000-0005-0000-0000-0000DF090000}"/>
    <cellStyle name="Standard 2 6 6" xfId="989" xr:uid="{00000000-0005-0000-0000-0000E0090000}"/>
    <cellStyle name="Standard 2 6 6 2" xfId="990" xr:uid="{00000000-0005-0000-0000-0000E1090000}"/>
    <cellStyle name="Standard 2 6 6 2 2" xfId="2752" xr:uid="{00000000-0005-0000-0000-0000E2090000}"/>
    <cellStyle name="Standard 2 6 6 3" xfId="2753" xr:uid="{00000000-0005-0000-0000-0000E3090000}"/>
    <cellStyle name="Standard 2 6 6 4" xfId="2754" xr:uid="{00000000-0005-0000-0000-0000E4090000}"/>
    <cellStyle name="Standard 2 6 7" xfId="991" xr:uid="{00000000-0005-0000-0000-0000E5090000}"/>
    <cellStyle name="Standard 2 6 7 2" xfId="2755" xr:uid="{00000000-0005-0000-0000-0000E6090000}"/>
    <cellStyle name="Standard 2 6 7 3" xfId="2756" xr:uid="{00000000-0005-0000-0000-0000E7090000}"/>
    <cellStyle name="Standard 2 6 8" xfId="992" xr:uid="{00000000-0005-0000-0000-0000E8090000}"/>
    <cellStyle name="Standard 2 6 8 2" xfId="2757" xr:uid="{00000000-0005-0000-0000-0000E9090000}"/>
    <cellStyle name="Standard 2 6 8 3" xfId="2758" xr:uid="{00000000-0005-0000-0000-0000EA090000}"/>
    <cellStyle name="Standard 2 6 9" xfId="993" xr:uid="{00000000-0005-0000-0000-0000EB090000}"/>
    <cellStyle name="Standard 2 6 9 2" xfId="2759" xr:uid="{00000000-0005-0000-0000-0000EC090000}"/>
    <cellStyle name="Standard 2 7" xfId="994" xr:uid="{00000000-0005-0000-0000-0000ED090000}"/>
    <cellStyle name="Standard 2 7 10" xfId="2760" xr:uid="{00000000-0005-0000-0000-0000EE090000}"/>
    <cellStyle name="Standard 2 7 11" xfId="2761" xr:uid="{00000000-0005-0000-0000-0000EF090000}"/>
    <cellStyle name="Standard 2 7 2" xfId="995" xr:uid="{00000000-0005-0000-0000-0000F0090000}"/>
    <cellStyle name="Standard 2 7 2 2" xfId="996" xr:uid="{00000000-0005-0000-0000-0000F1090000}"/>
    <cellStyle name="Standard 2 7 2 2 2" xfId="997" xr:uid="{00000000-0005-0000-0000-0000F2090000}"/>
    <cellStyle name="Standard 2 7 2 2 2 2" xfId="998" xr:uid="{00000000-0005-0000-0000-0000F3090000}"/>
    <cellStyle name="Standard 2 7 2 2 2 2 2" xfId="2762" xr:uid="{00000000-0005-0000-0000-0000F4090000}"/>
    <cellStyle name="Standard 2 7 2 2 2 3" xfId="2763" xr:uid="{00000000-0005-0000-0000-0000F5090000}"/>
    <cellStyle name="Standard 2 7 2 2 2 4" xfId="2764" xr:uid="{00000000-0005-0000-0000-0000F6090000}"/>
    <cellStyle name="Standard 2 7 2 2 3" xfId="999" xr:uid="{00000000-0005-0000-0000-0000F7090000}"/>
    <cellStyle name="Standard 2 7 2 2 3 2" xfId="2765" xr:uid="{00000000-0005-0000-0000-0000F8090000}"/>
    <cellStyle name="Standard 2 7 2 2 3 3" xfId="2766" xr:uid="{00000000-0005-0000-0000-0000F9090000}"/>
    <cellStyle name="Standard 2 7 2 2 4" xfId="1000" xr:uid="{00000000-0005-0000-0000-0000FA090000}"/>
    <cellStyle name="Standard 2 7 2 2 4 2" xfId="2767" xr:uid="{00000000-0005-0000-0000-0000FB090000}"/>
    <cellStyle name="Standard 2 7 2 2 5" xfId="2768" xr:uid="{00000000-0005-0000-0000-0000FC090000}"/>
    <cellStyle name="Standard 2 7 2 2 6" xfId="2769" xr:uid="{00000000-0005-0000-0000-0000FD090000}"/>
    <cellStyle name="Standard 2 7 2 3" xfId="1001" xr:uid="{00000000-0005-0000-0000-0000FE090000}"/>
    <cellStyle name="Standard 2 7 2 3 2" xfId="1002" xr:uid="{00000000-0005-0000-0000-0000FF090000}"/>
    <cellStyle name="Standard 2 7 2 3 2 2" xfId="2770" xr:uid="{00000000-0005-0000-0000-0000000A0000}"/>
    <cellStyle name="Standard 2 7 2 3 2 3" xfId="2771" xr:uid="{00000000-0005-0000-0000-0000010A0000}"/>
    <cellStyle name="Standard 2 7 2 3 3" xfId="1003" xr:uid="{00000000-0005-0000-0000-0000020A0000}"/>
    <cellStyle name="Standard 2 7 2 3 3 2" xfId="2772" xr:uid="{00000000-0005-0000-0000-0000030A0000}"/>
    <cellStyle name="Standard 2 7 2 3 4" xfId="2773" xr:uid="{00000000-0005-0000-0000-0000040A0000}"/>
    <cellStyle name="Standard 2 7 2 3 5" xfId="2774" xr:uid="{00000000-0005-0000-0000-0000050A0000}"/>
    <cellStyle name="Standard 2 7 2 4" xfId="1004" xr:uid="{00000000-0005-0000-0000-0000060A0000}"/>
    <cellStyle name="Standard 2 7 2 4 2" xfId="1005" xr:uid="{00000000-0005-0000-0000-0000070A0000}"/>
    <cellStyle name="Standard 2 7 2 4 2 2" xfId="2775" xr:uid="{00000000-0005-0000-0000-0000080A0000}"/>
    <cellStyle name="Standard 2 7 2 4 3" xfId="2776" xr:uid="{00000000-0005-0000-0000-0000090A0000}"/>
    <cellStyle name="Standard 2 7 2 4 4" xfId="2777" xr:uid="{00000000-0005-0000-0000-00000A0A0000}"/>
    <cellStyle name="Standard 2 7 2 5" xfId="1006" xr:uid="{00000000-0005-0000-0000-00000B0A0000}"/>
    <cellStyle name="Standard 2 7 2 5 2" xfId="2778" xr:uid="{00000000-0005-0000-0000-00000C0A0000}"/>
    <cellStyle name="Standard 2 7 2 5 3" xfId="2779" xr:uid="{00000000-0005-0000-0000-00000D0A0000}"/>
    <cellStyle name="Standard 2 7 2 6" xfId="1007" xr:uid="{00000000-0005-0000-0000-00000E0A0000}"/>
    <cellStyle name="Standard 2 7 2 6 2" xfId="2780" xr:uid="{00000000-0005-0000-0000-00000F0A0000}"/>
    <cellStyle name="Standard 2 7 2 7" xfId="1008" xr:uid="{00000000-0005-0000-0000-0000100A0000}"/>
    <cellStyle name="Standard 2 7 2 7 2" xfId="2781" xr:uid="{00000000-0005-0000-0000-0000110A0000}"/>
    <cellStyle name="Standard 2 7 2 8" xfId="2782" xr:uid="{00000000-0005-0000-0000-0000120A0000}"/>
    <cellStyle name="Standard 2 7 2 9" xfId="2783" xr:uid="{00000000-0005-0000-0000-0000130A0000}"/>
    <cellStyle name="Standard 2 7 3" xfId="1009" xr:uid="{00000000-0005-0000-0000-0000140A0000}"/>
    <cellStyle name="Standard 2 7 3 2" xfId="1010" xr:uid="{00000000-0005-0000-0000-0000150A0000}"/>
    <cellStyle name="Standard 2 7 3 2 2" xfId="1011" xr:uid="{00000000-0005-0000-0000-0000160A0000}"/>
    <cellStyle name="Standard 2 7 3 2 2 2" xfId="1012" xr:uid="{00000000-0005-0000-0000-0000170A0000}"/>
    <cellStyle name="Standard 2 7 3 2 2 2 2" xfId="2784" xr:uid="{00000000-0005-0000-0000-0000180A0000}"/>
    <cellStyle name="Standard 2 7 3 2 2 3" xfId="2785" xr:uid="{00000000-0005-0000-0000-0000190A0000}"/>
    <cellStyle name="Standard 2 7 3 2 2 4" xfId="2786" xr:uid="{00000000-0005-0000-0000-00001A0A0000}"/>
    <cellStyle name="Standard 2 7 3 2 3" xfId="1013" xr:uid="{00000000-0005-0000-0000-00001B0A0000}"/>
    <cellStyle name="Standard 2 7 3 2 3 2" xfId="2787" xr:uid="{00000000-0005-0000-0000-00001C0A0000}"/>
    <cellStyle name="Standard 2 7 3 2 3 3" xfId="2788" xr:uid="{00000000-0005-0000-0000-00001D0A0000}"/>
    <cellStyle name="Standard 2 7 3 2 4" xfId="1014" xr:uid="{00000000-0005-0000-0000-00001E0A0000}"/>
    <cellStyle name="Standard 2 7 3 2 4 2" xfId="2789" xr:uid="{00000000-0005-0000-0000-00001F0A0000}"/>
    <cellStyle name="Standard 2 7 3 2 5" xfId="2790" xr:uid="{00000000-0005-0000-0000-0000200A0000}"/>
    <cellStyle name="Standard 2 7 3 2 6" xfId="2791" xr:uid="{00000000-0005-0000-0000-0000210A0000}"/>
    <cellStyle name="Standard 2 7 3 3" xfId="1015" xr:uid="{00000000-0005-0000-0000-0000220A0000}"/>
    <cellStyle name="Standard 2 7 3 3 2" xfId="1016" xr:uid="{00000000-0005-0000-0000-0000230A0000}"/>
    <cellStyle name="Standard 2 7 3 3 2 2" xfId="2792" xr:uid="{00000000-0005-0000-0000-0000240A0000}"/>
    <cellStyle name="Standard 2 7 3 3 2 3" xfId="2793" xr:uid="{00000000-0005-0000-0000-0000250A0000}"/>
    <cellStyle name="Standard 2 7 3 3 3" xfId="1017" xr:uid="{00000000-0005-0000-0000-0000260A0000}"/>
    <cellStyle name="Standard 2 7 3 3 3 2" xfId="2794" xr:uid="{00000000-0005-0000-0000-0000270A0000}"/>
    <cellStyle name="Standard 2 7 3 3 4" xfId="2795" xr:uid="{00000000-0005-0000-0000-0000280A0000}"/>
    <cellStyle name="Standard 2 7 3 3 5" xfId="2796" xr:uid="{00000000-0005-0000-0000-0000290A0000}"/>
    <cellStyle name="Standard 2 7 3 4" xfId="1018" xr:uid="{00000000-0005-0000-0000-00002A0A0000}"/>
    <cellStyle name="Standard 2 7 3 4 2" xfId="1019" xr:uid="{00000000-0005-0000-0000-00002B0A0000}"/>
    <cellStyle name="Standard 2 7 3 4 2 2" xfId="2797" xr:uid="{00000000-0005-0000-0000-00002C0A0000}"/>
    <cellStyle name="Standard 2 7 3 4 3" xfId="2798" xr:uid="{00000000-0005-0000-0000-00002D0A0000}"/>
    <cellStyle name="Standard 2 7 3 4 4" xfId="2799" xr:uid="{00000000-0005-0000-0000-00002E0A0000}"/>
    <cellStyle name="Standard 2 7 3 5" xfId="1020" xr:uid="{00000000-0005-0000-0000-00002F0A0000}"/>
    <cellStyle name="Standard 2 7 3 5 2" xfId="2800" xr:uid="{00000000-0005-0000-0000-0000300A0000}"/>
    <cellStyle name="Standard 2 7 3 5 3" xfId="2801" xr:uid="{00000000-0005-0000-0000-0000310A0000}"/>
    <cellStyle name="Standard 2 7 3 6" xfId="1021" xr:uid="{00000000-0005-0000-0000-0000320A0000}"/>
    <cellStyle name="Standard 2 7 3 6 2" xfId="2802" xr:uid="{00000000-0005-0000-0000-0000330A0000}"/>
    <cellStyle name="Standard 2 7 3 7" xfId="1022" xr:uid="{00000000-0005-0000-0000-0000340A0000}"/>
    <cellStyle name="Standard 2 7 3 7 2" xfId="2803" xr:uid="{00000000-0005-0000-0000-0000350A0000}"/>
    <cellStyle name="Standard 2 7 3 8" xfId="2804" xr:uid="{00000000-0005-0000-0000-0000360A0000}"/>
    <cellStyle name="Standard 2 7 3 9" xfId="2805" xr:uid="{00000000-0005-0000-0000-0000370A0000}"/>
    <cellStyle name="Standard 2 7 4" xfId="1023" xr:uid="{00000000-0005-0000-0000-0000380A0000}"/>
    <cellStyle name="Standard 2 7 4 2" xfId="1024" xr:uid="{00000000-0005-0000-0000-0000390A0000}"/>
    <cellStyle name="Standard 2 7 4 2 2" xfId="1025" xr:uid="{00000000-0005-0000-0000-00003A0A0000}"/>
    <cellStyle name="Standard 2 7 4 2 2 2" xfId="2806" xr:uid="{00000000-0005-0000-0000-00003B0A0000}"/>
    <cellStyle name="Standard 2 7 4 2 2 3" xfId="2807" xr:uid="{00000000-0005-0000-0000-00003C0A0000}"/>
    <cellStyle name="Standard 2 7 4 2 3" xfId="1026" xr:uid="{00000000-0005-0000-0000-00003D0A0000}"/>
    <cellStyle name="Standard 2 7 4 2 3 2" xfId="2808" xr:uid="{00000000-0005-0000-0000-00003E0A0000}"/>
    <cellStyle name="Standard 2 7 4 2 4" xfId="2809" xr:uid="{00000000-0005-0000-0000-00003F0A0000}"/>
    <cellStyle name="Standard 2 7 4 2 5" xfId="2810" xr:uid="{00000000-0005-0000-0000-0000400A0000}"/>
    <cellStyle name="Standard 2 7 4 3" xfId="1027" xr:uid="{00000000-0005-0000-0000-0000410A0000}"/>
    <cellStyle name="Standard 2 7 4 3 2" xfId="1028" xr:uid="{00000000-0005-0000-0000-0000420A0000}"/>
    <cellStyle name="Standard 2 7 4 3 2 2" xfId="2811" xr:uid="{00000000-0005-0000-0000-0000430A0000}"/>
    <cellStyle name="Standard 2 7 4 3 3" xfId="2812" xr:uid="{00000000-0005-0000-0000-0000440A0000}"/>
    <cellStyle name="Standard 2 7 4 3 4" xfId="2813" xr:uid="{00000000-0005-0000-0000-0000450A0000}"/>
    <cellStyle name="Standard 2 7 4 4" xfId="1029" xr:uid="{00000000-0005-0000-0000-0000460A0000}"/>
    <cellStyle name="Standard 2 7 4 4 2" xfId="2814" xr:uid="{00000000-0005-0000-0000-0000470A0000}"/>
    <cellStyle name="Standard 2 7 4 4 3" xfId="2815" xr:uid="{00000000-0005-0000-0000-0000480A0000}"/>
    <cellStyle name="Standard 2 7 4 5" xfId="1030" xr:uid="{00000000-0005-0000-0000-0000490A0000}"/>
    <cellStyle name="Standard 2 7 4 5 2" xfId="2816" xr:uid="{00000000-0005-0000-0000-00004A0A0000}"/>
    <cellStyle name="Standard 2 7 4 6" xfId="2817" xr:uid="{00000000-0005-0000-0000-00004B0A0000}"/>
    <cellStyle name="Standard 2 7 4 7" xfId="2818" xr:uid="{00000000-0005-0000-0000-00004C0A0000}"/>
    <cellStyle name="Standard 2 7 5" xfId="1031" xr:uid="{00000000-0005-0000-0000-00004D0A0000}"/>
    <cellStyle name="Standard 2 7 5 2" xfId="1032" xr:uid="{00000000-0005-0000-0000-00004E0A0000}"/>
    <cellStyle name="Standard 2 7 5 2 2" xfId="2819" xr:uid="{00000000-0005-0000-0000-00004F0A0000}"/>
    <cellStyle name="Standard 2 7 5 2 3" xfId="2820" xr:uid="{00000000-0005-0000-0000-0000500A0000}"/>
    <cellStyle name="Standard 2 7 5 3" xfId="1033" xr:uid="{00000000-0005-0000-0000-0000510A0000}"/>
    <cellStyle name="Standard 2 7 5 3 2" xfId="2821" xr:uid="{00000000-0005-0000-0000-0000520A0000}"/>
    <cellStyle name="Standard 2 7 5 4" xfId="2822" xr:uid="{00000000-0005-0000-0000-0000530A0000}"/>
    <cellStyle name="Standard 2 7 5 5" xfId="2823" xr:uid="{00000000-0005-0000-0000-0000540A0000}"/>
    <cellStyle name="Standard 2 7 6" xfId="1034" xr:uid="{00000000-0005-0000-0000-0000550A0000}"/>
    <cellStyle name="Standard 2 7 6 2" xfId="1035" xr:uid="{00000000-0005-0000-0000-0000560A0000}"/>
    <cellStyle name="Standard 2 7 6 2 2" xfId="2824" xr:uid="{00000000-0005-0000-0000-0000570A0000}"/>
    <cellStyle name="Standard 2 7 6 3" xfId="2825" xr:uid="{00000000-0005-0000-0000-0000580A0000}"/>
    <cellStyle name="Standard 2 7 6 4" xfId="2826" xr:uid="{00000000-0005-0000-0000-0000590A0000}"/>
    <cellStyle name="Standard 2 7 7" xfId="1036" xr:uid="{00000000-0005-0000-0000-00005A0A0000}"/>
    <cellStyle name="Standard 2 7 7 2" xfId="2827" xr:uid="{00000000-0005-0000-0000-00005B0A0000}"/>
    <cellStyle name="Standard 2 7 7 3" xfId="2828" xr:uid="{00000000-0005-0000-0000-00005C0A0000}"/>
    <cellStyle name="Standard 2 7 8" xfId="1037" xr:uid="{00000000-0005-0000-0000-00005D0A0000}"/>
    <cellStyle name="Standard 2 7 8 2" xfId="2829" xr:uid="{00000000-0005-0000-0000-00005E0A0000}"/>
    <cellStyle name="Standard 2 7 9" xfId="1038" xr:uid="{00000000-0005-0000-0000-00005F0A0000}"/>
    <cellStyle name="Standard 2 7 9 2" xfId="2830" xr:uid="{00000000-0005-0000-0000-0000600A0000}"/>
    <cellStyle name="Standard 2 8" xfId="1039" xr:uid="{00000000-0005-0000-0000-0000610A0000}"/>
    <cellStyle name="Standard 2 8 2" xfId="1040" xr:uid="{00000000-0005-0000-0000-0000620A0000}"/>
    <cellStyle name="Standard 2 8 2 2" xfId="1041" xr:uid="{00000000-0005-0000-0000-0000630A0000}"/>
    <cellStyle name="Standard 2 8 2 2 2" xfId="1042" xr:uid="{00000000-0005-0000-0000-0000640A0000}"/>
    <cellStyle name="Standard 2 8 2 2 2 2" xfId="2831" xr:uid="{00000000-0005-0000-0000-0000650A0000}"/>
    <cellStyle name="Standard 2 8 2 2 2 3" xfId="2832" xr:uid="{00000000-0005-0000-0000-0000660A0000}"/>
    <cellStyle name="Standard 2 8 2 2 3" xfId="1043" xr:uid="{00000000-0005-0000-0000-0000670A0000}"/>
    <cellStyle name="Standard 2 8 2 2 3 2" xfId="2833" xr:uid="{00000000-0005-0000-0000-0000680A0000}"/>
    <cellStyle name="Standard 2 8 2 2 4" xfId="2834" xr:uid="{00000000-0005-0000-0000-0000690A0000}"/>
    <cellStyle name="Standard 2 8 2 2 5" xfId="2835" xr:uid="{00000000-0005-0000-0000-00006A0A0000}"/>
    <cellStyle name="Standard 2 8 2 3" xfId="1044" xr:uid="{00000000-0005-0000-0000-00006B0A0000}"/>
    <cellStyle name="Standard 2 8 2 3 2" xfId="1045" xr:uid="{00000000-0005-0000-0000-00006C0A0000}"/>
    <cellStyle name="Standard 2 8 2 3 2 2" xfId="2836" xr:uid="{00000000-0005-0000-0000-00006D0A0000}"/>
    <cellStyle name="Standard 2 8 2 3 3" xfId="2837" xr:uid="{00000000-0005-0000-0000-00006E0A0000}"/>
    <cellStyle name="Standard 2 8 2 3 4" xfId="2838" xr:uid="{00000000-0005-0000-0000-00006F0A0000}"/>
    <cellStyle name="Standard 2 8 2 4" xfId="1046" xr:uid="{00000000-0005-0000-0000-0000700A0000}"/>
    <cellStyle name="Standard 2 8 2 4 2" xfId="2839" xr:uid="{00000000-0005-0000-0000-0000710A0000}"/>
    <cellStyle name="Standard 2 8 2 4 3" xfId="2840" xr:uid="{00000000-0005-0000-0000-0000720A0000}"/>
    <cellStyle name="Standard 2 8 2 5" xfId="1047" xr:uid="{00000000-0005-0000-0000-0000730A0000}"/>
    <cellStyle name="Standard 2 8 2 5 2" xfId="2841" xr:uid="{00000000-0005-0000-0000-0000740A0000}"/>
    <cellStyle name="Standard 2 8 2 6" xfId="2842" xr:uid="{00000000-0005-0000-0000-0000750A0000}"/>
    <cellStyle name="Standard 2 8 2 7" xfId="2843" xr:uid="{00000000-0005-0000-0000-0000760A0000}"/>
    <cellStyle name="Standard 2 8 3" xfId="1048" xr:uid="{00000000-0005-0000-0000-0000770A0000}"/>
    <cellStyle name="Standard 2 8 3 2" xfId="1049" xr:uid="{00000000-0005-0000-0000-0000780A0000}"/>
    <cellStyle name="Standard 2 8 3 2 2" xfId="2844" xr:uid="{00000000-0005-0000-0000-0000790A0000}"/>
    <cellStyle name="Standard 2 8 3 2 3" xfId="2845" xr:uid="{00000000-0005-0000-0000-00007A0A0000}"/>
    <cellStyle name="Standard 2 8 3 3" xfId="1050" xr:uid="{00000000-0005-0000-0000-00007B0A0000}"/>
    <cellStyle name="Standard 2 8 3 3 2" xfId="2846" xr:uid="{00000000-0005-0000-0000-00007C0A0000}"/>
    <cellStyle name="Standard 2 8 3 4" xfId="2847" xr:uid="{00000000-0005-0000-0000-00007D0A0000}"/>
    <cellStyle name="Standard 2 8 3 5" xfId="2848" xr:uid="{00000000-0005-0000-0000-00007E0A0000}"/>
    <cellStyle name="Standard 2 8 4" xfId="1051" xr:uid="{00000000-0005-0000-0000-00007F0A0000}"/>
    <cellStyle name="Standard 2 8 4 2" xfId="1052" xr:uid="{00000000-0005-0000-0000-0000800A0000}"/>
    <cellStyle name="Standard 2 8 4 2 2" xfId="2849" xr:uid="{00000000-0005-0000-0000-0000810A0000}"/>
    <cellStyle name="Standard 2 8 4 3" xfId="2850" xr:uid="{00000000-0005-0000-0000-0000820A0000}"/>
    <cellStyle name="Standard 2 8 4 4" xfId="2851" xr:uid="{00000000-0005-0000-0000-0000830A0000}"/>
    <cellStyle name="Standard 2 8 5" xfId="1053" xr:uid="{00000000-0005-0000-0000-0000840A0000}"/>
    <cellStyle name="Standard 2 8 5 2" xfId="2852" xr:uid="{00000000-0005-0000-0000-0000850A0000}"/>
    <cellStyle name="Standard 2 8 5 3" xfId="2853" xr:uid="{00000000-0005-0000-0000-0000860A0000}"/>
    <cellStyle name="Standard 2 8 6" xfId="1054" xr:uid="{00000000-0005-0000-0000-0000870A0000}"/>
    <cellStyle name="Standard 2 8 6 2" xfId="2854" xr:uid="{00000000-0005-0000-0000-0000880A0000}"/>
    <cellStyle name="Standard 2 8 7" xfId="1055" xr:uid="{00000000-0005-0000-0000-0000890A0000}"/>
    <cellStyle name="Standard 2 8 7 2" xfId="2855" xr:uid="{00000000-0005-0000-0000-00008A0A0000}"/>
    <cellStyle name="Standard 2 8 8" xfId="2856" xr:uid="{00000000-0005-0000-0000-00008B0A0000}"/>
    <cellStyle name="Standard 2 8 9" xfId="2857" xr:uid="{00000000-0005-0000-0000-00008C0A0000}"/>
    <cellStyle name="Standard 2 9" xfId="1056" xr:uid="{00000000-0005-0000-0000-00008D0A0000}"/>
    <cellStyle name="Standard 2 9 2" xfId="1057" xr:uid="{00000000-0005-0000-0000-00008E0A0000}"/>
    <cellStyle name="Standard 2 9 2 2" xfId="1058" xr:uid="{00000000-0005-0000-0000-00008F0A0000}"/>
    <cellStyle name="Standard 2 9 2 2 2" xfId="1059" xr:uid="{00000000-0005-0000-0000-0000900A0000}"/>
    <cellStyle name="Standard 2 9 2 2 2 2" xfId="2858" xr:uid="{00000000-0005-0000-0000-0000910A0000}"/>
    <cellStyle name="Standard 2 9 2 2 3" xfId="2859" xr:uid="{00000000-0005-0000-0000-0000920A0000}"/>
    <cellStyle name="Standard 2 9 2 2 4" xfId="2860" xr:uid="{00000000-0005-0000-0000-0000930A0000}"/>
    <cellStyle name="Standard 2 9 2 3" xfId="1060" xr:uid="{00000000-0005-0000-0000-0000940A0000}"/>
    <cellStyle name="Standard 2 9 2 3 2" xfId="2861" xr:uid="{00000000-0005-0000-0000-0000950A0000}"/>
    <cellStyle name="Standard 2 9 2 3 3" xfId="2862" xr:uid="{00000000-0005-0000-0000-0000960A0000}"/>
    <cellStyle name="Standard 2 9 2 4" xfId="1061" xr:uid="{00000000-0005-0000-0000-0000970A0000}"/>
    <cellStyle name="Standard 2 9 2 4 2" xfId="2863" xr:uid="{00000000-0005-0000-0000-0000980A0000}"/>
    <cellStyle name="Standard 2 9 2 5" xfId="2864" xr:uid="{00000000-0005-0000-0000-0000990A0000}"/>
    <cellStyle name="Standard 2 9 2 6" xfId="2865" xr:uid="{00000000-0005-0000-0000-00009A0A0000}"/>
    <cellStyle name="Standard 2 9 3" xfId="1062" xr:uid="{00000000-0005-0000-0000-00009B0A0000}"/>
    <cellStyle name="Standard 2 9 3 2" xfId="1063" xr:uid="{00000000-0005-0000-0000-00009C0A0000}"/>
    <cellStyle name="Standard 2 9 3 2 2" xfId="2866" xr:uid="{00000000-0005-0000-0000-00009D0A0000}"/>
    <cellStyle name="Standard 2 9 3 2 3" xfId="2867" xr:uid="{00000000-0005-0000-0000-00009E0A0000}"/>
    <cellStyle name="Standard 2 9 3 3" xfId="1064" xr:uid="{00000000-0005-0000-0000-00009F0A0000}"/>
    <cellStyle name="Standard 2 9 3 3 2" xfId="2868" xr:uid="{00000000-0005-0000-0000-0000A00A0000}"/>
    <cellStyle name="Standard 2 9 3 4" xfId="2869" xr:uid="{00000000-0005-0000-0000-0000A10A0000}"/>
    <cellStyle name="Standard 2 9 3 5" xfId="2870" xr:uid="{00000000-0005-0000-0000-0000A20A0000}"/>
    <cellStyle name="Standard 2 9 4" xfId="1065" xr:uid="{00000000-0005-0000-0000-0000A30A0000}"/>
    <cellStyle name="Standard 2 9 4 2" xfId="1066" xr:uid="{00000000-0005-0000-0000-0000A40A0000}"/>
    <cellStyle name="Standard 2 9 4 2 2" xfId="2871" xr:uid="{00000000-0005-0000-0000-0000A50A0000}"/>
    <cellStyle name="Standard 2 9 4 3" xfId="2872" xr:uid="{00000000-0005-0000-0000-0000A60A0000}"/>
    <cellStyle name="Standard 2 9 4 4" xfId="2873" xr:uid="{00000000-0005-0000-0000-0000A70A0000}"/>
    <cellStyle name="Standard 2 9 5" xfId="1067" xr:uid="{00000000-0005-0000-0000-0000A80A0000}"/>
    <cellStyle name="Standard 2 9 5 2" xfId="2874" xr:uid="{00000000-0005-0000-0000-0000A90A0000}"/>
    <cellStyle name="Standard 2 9 5 3" xfId="2875" xr:uid="{00000000-0005-0000-0000-0000AA0A0000}"/>
    <cellStyle name="Standard 2 9 6" xfId="1068" xr:uid="{00000000-0005-0000-0000-0000AB0A0000}"/>
    <cellStyle name="Standard 2 9 6 2" xfId="2876" xr:uid="{00000000-0005-0000-0000-0000AC0A0000}"/>
    <cellStyle name="Standard 2 9 7" xfId="1069" xr:uid="{00000000-0005-0000-0000-0000AD0A0000}"/>
    <cellStyle name="Standard 2 9 7 2" xfId="2877" xr:uid="{00000000-0005-0000-0000-0000AE0A0000}"/>
    <cellStyle name="Standard 2 9 8" xfId="2878" xr:uid="{00000000-0005-0000-0000-0000AF0A0000}"/>
    <cellStyle name="Standard 2 9 9" xfId="2879" xr:uid="{00000000-0005-0000-0000-0000B00A0000}"/>
    <cellStyle name="Standard 3" xfId="3" xr:uid="{00000000-0005-0000-0000-0000B10A0000}"/>
    <cellStyle name="Standard 3 2" xfId="1070" xr:uid="{00000000-0005-0000-0000-0000B20A0000}"/>
    <cellStyle name="Standard 4" xfId="1071" xr:uid="{00000000-0005-0000-0000-0000B30A0000}"/>
    <cellStyle name="Standard 4 10" xfId="1072" xr:uid="{00000000-0005-0000-0000-0000B40A0000}"/>
    <cellStyle name="Standard 4 10 2" xfId="2880" xr:uid="{00000000-0005-0000-0000-0000B50A0000}"/>
    <cellStyle name="Standard 4 11" xfId="2881" xr:uid="{00000000-0005-0000-0000-0000B60A0000}"/>
    <cellStyle name="Standard 4 12" xfId="2882" xr:uid="{00000000-0005-0000-0000-0000B70A0000}"/>
    <cellStyle name="Standard 4 2" xfId="1073" xr:uid="{00000000-0005-0000-0000-0000B80A0000}"/>
    <cellStyle name="Standard 4 2 2" xfId="1074" xr:uid="{00000000-0005-0000-0000-0000B90A0000}"/>
    <cellStyle name="Standard 4 2 2 2" xfId="1075" xr:uid="{00000000-0005-0000-0000-0000BA0A0000}"/>
    <cellStyle name="Standard 4 2 2 2 2" xfId="1076" xr:uid="{00000000-0005-0000-0000-0000BB0A0000}"/>
    <cellStyle name="Standard 4 2 2 2 2 2" xfId="2883" xr:uid="{00000000-0005-0000-0000-0000BC0A0000}"/>
    <cellStyle name="Standard 4 2 2 2 3" xfId="2884" xr:uid="{00000000-0005-0000-0000-0000BD0A0000}"/>
    <cellStyle name="Standard 4 2 2 2 4" xfId="2885" xr:uid="{00000000-0005-0000-0000-0000BE0A0000}"/>
    <cellStyle name="Standard 4 2 2 3" xfId="1077" xr:uid="{00000000-0005-0000-0000-0000BF0A0000}"/>
    <cellStyle name="Standard 4 2 2 3 2" xfId="2886" xr:uid="{00000000-0005-0000-0000-0000C00A0000}"/>
    <cellStyle name="Standard 4 2 2 3 3" xfId="2887" xr:uid="{00000000-0005-0000-0000-0000C10A0000}"/>
    <cellStyle name="Standard 4 2 2 4" xfId="1078" xr:uid="{00000000-0005-0000-0000-0000C20A0000}"/>
    <cellStyle name="Standard 4 2 2 4 2" xfId="2888" xr:uid="{00000000-0005-0000-0000-0000C30A0000}"/>
    <cellStyle name="Standard 4 2 2 5" xfId="2889" xr:uid="{00000000-0005-0000-0000-0000C40A0000}"/>
    <cellStyle name="Standard 4 2 2 6" xfId="2890" xr:uid="{00000000-0005-0000-0000-0000C50A0000}"/>
    <cellStyle name="Standard 4 2 3" xfId="1079" xr:uid="{00000000-0005-0000-0000-0000C60A0000}"/>
    <cellStyle name="Standard 4 2 3 2" xfId="1080" xr:uid="{00000000-0005-0000-0000-0000C70A0000}"/>
    <cellStyle name="Standard 4 2 3 2 2" xfId="2891" xr:uid="{00000000-0005-0000-0000-0000C80A0000}"/>
    <cellStyle name="Standard 4 2 3 2 3" xfId="2892" xr:uid="{00000000-0005-0000-0000-0000C90A0000}"/>
    <cellStyle name="Standard 4 2 3 3" xfId="1081" xr:uid="{00000000-0005-0000-0000-0000CA0A0000}"/>
    <cellStyle name="Standard 4 2 3 3 2" xfId="2893" xr:uid="{00000000-0005-0000-0000-0000CB0A0000}"/>
    <cellStyle name="Standard 4 2 3 4" xfId="2894" xr:uid="{00000000-0005-0000-0000-0000CC0A0000}"/>
    <cellStyle name="Standard 4 2 3 5" xfId="2895" xr:uid="{00000000-0005-0000-0000-0000CD0A0000}"/>
    <cellStyle name="Standard 4 2 4" xfId="1082" xr:uid="{00000000-0005-0000-0000-0000CE0A0000}"/>
    <cellStyle name="Standard 4 2 4 2" xfId="1083" xr:uid="{00000000-0005-0000-0000-0000CF0A0000}"/>
    <cellStyle name="Standard 4 2 4 2 2" xfId="2896" xr:uid="{00000000-0005-0000-0000-0000D00A0000}"/>
    <cellStyle name="Standard 4 2 4 3" xfId="2897" xr:uid="{00000000-0005-0000-0000-0000D10A0000}"/>
    <cellStyle name="Standard 4 2 4 4" xfId="2898" xr:uid="{00000000-0005-0000-0000-0000D20A0000}"/>
    <cellStyle name="Standard 4 2 5" xfId="1084" xr:uid="{00000000-0005-0000-0000-0000D30A0000}"/>
    <cellStyle name="Standard 4 2 5 2" xfId="2899" xr:uid="{00000000-0005-0000-0000-0000D40A0000}"/>
    <cellStyle name="Standard 4 2 5 3" xfId="2900" xr:uid="{00000000-0005-0000-0000-0000D50A0000}"/>
    <cellStyle name="Standard 4 2 6" xfId="1085" xr:uid="{00000000-0005-0000-0000-0000D60A0000}"/>
    <cellStyle name="Standard 4 2 6 2" xfId="2901" xr:uid="{00000000-0005-0000-0000-0000D70A0000}"/>
    <cellStyle name="Standard 4 2 7" xfId="1086" xr:uid="{00000000-0005-0000-0000-0000D80A0000}"/>
    <cellStyle name="Standard 4 2 7 2" xfId="2902" xr:uid="{00000000-0005-0000-0000-0000D90A0000}"/>
    <cellStyle name="Standard 4 2 8" xfId="2903" xr:uid="{00000000-0005-0000-0000-0000DA0A0000}"/>
    <cellStyle name="Standard 4 2 9" xfId="2904" xr:uid="{00000000-0005-0000-0000-0000DB0A0000}"/>
    <cellStyle name="Standard 4 3" xfId="1087" xr:uid="{00000000-0005-0000-0000-0000DC0A0000}"/>
    <cellStyle name="Standard 4 3 2" xfId="1088" xr:uid="{00000000-0005-0000-0000-0000DD0A0000}"/>
    <cellStyle name="Standard 4 3 2 2" xfId="1089" xr:uid="{00000000-0005-0000-0000-0000DE0A0000}"/>
    <cellStyle name="Standard 4 3 2 2 2" xfId="1090" xr:uid="{00000000-0005-0000-0000-0000DF0A0000}"/>
    <cellStyle name="Standard 4 3 2 2 2 2" xfId="2905" xr:uid="{00000000-0005-0000-0000-0000E00A0000}"/>
    <cellStyle name="Standard 4 3 2 2 3" xfId="2906" xr:uid="{00000000-0005-0000-0000-0000E10A0000}"/>
    <cellStyle name="Standard 4 3 2 2 4" xfId="2907" xr:uid="{00000000-0005-0000-0000-0000E20A0000}"/>
    <cellStyle name="Standard 4 3 2 3" xfId="1091" xr:uid="{00000000-0005-0000-0000-0000E30A0000}"/>
    <cellStyle name="Standard 4 3 2 3 2" xfId="2908" xr:uid="{00000000-0005-0000-0000-0000E40A0000}"/>
    <cellStyle name="Standard 4 3 2 3 3" xfId="2909" xr:uid="{00000000-0005-0000-0000-0000E50A0000}"/>
    <cellStyle name="Standard 4 3 2 4" xfId="1092" xr:uid="{00000000-0005-0000-0000-0000E60A0000}"/>
    <cellStyle name="Standard 4 3 2 4 2" xfId="2910" xr:uid="{00000000-0005-0000-0000-0000E70A0000}"/>
    <cellStyle name="Standard 4 3 2 5" xfId="2911" xr:uid="{00000000-0005-0000-0000-0000E80A0000}"/>
    <cellStyle name="Standard 4 3 2 6" xfId="2912" xr:uid="{00000000-0005-0000-0000-0000E90A0000}"/>
    <cellStyle name="Standard 4 3 3" xfId="1093" xr:uid="{00000000-0005-0000-0000-0000EA0A0000}"/>
    <cellStyle name="Standard 4 3 3 2" xfId="1094" xr:uid="{00000000-0005-0000-0000-0000EB0A0000}"/>
    <cellStyle name="Standard 4 3 3 2 2" xfId="2913" xr:uid="{00000000-0005-0000-0000-0000EC0A0000}"/>
    <cellStyle name="Standard 4 3 3 2 3" xfId="2914" xr:uid="{00000000-0005-0000-0000-0000ED0A0000}"/>
    <cellStyle name="Standard 4 3 3 3" xfId="1095" xr:uid="{00000000-0005-0000-0000-0000EE0A0000}"/>
    <cellStyle name="Standard 4 3 3 3 2" xfId="2915" xr:uid="{00000000-0005-0000-0000-0000EF0A0000}"/>
    <cellStyle name="Standard 4 3 3 4" xfId="2916" xr:uid="{00000000-0005-0000-0000-0000F00A0000}"/>
    <cellStyle name="Standard 4 3 3 5" xfId="2917" xr:uid="{00000000-0005-0000-0000-0000F10A0000}"/>
    <cellStyle name="Standard 4 3 4" xfId="1096" xr:uid="{00000000-0005-0000-0000-0000F20A0000}"/>
    <cellStyle name="Standard 4 3 4 2" xfId="1097" xr:uid="{00000000-0005-0000-0000-0000F30A0000}"/>
    <cellStyle name="Standard 4 3 4 2 2" xfId="2918" xr:uid="{00000000-0005-0000-0000-0000F40A0000}"/>
    <cellStyle name="Standard 4 3 4 3" xfId="2919" xr:uid="{00000000-0005-0000-0000-0000F50A0000}"/>
    <cellStyle name="Standard 4 3 4 4" xfId="2920" xr:uid="{00000000-0005-0000-0000-0000F60A0000}"/>
    <cellStyle name="Standard 4 3 5" xfId="1098" xr:uid="{00000000-0005-0000-0000-0000F70A0000}"/>
    <cellStyle name="Standard 4 3 5 2" xfId="2921" xr:uid="{00000000-0005-0000-0000-0000F80A0000}"/>
    <cellStyle name="Standard 4 3 5 3" xfId="2922" xr:uid="{00000000-0005-0000-0000-0000F90A0000}"/>
    <cellStyle name="Standard 4 3 6" xfId="1099" xr:uid="{00000000-0005-0000-0000-0000FA0A0000}"/>
    <cellStyle name="Standard 4 3 6 2" xfId="2923" xr:uid="{00000000-0005-0000-0000-0000FB0A0000}"/>
    <cellStyle name="Standard 4 3 7" xfId="1100" xr:uid="{00000000-0005-0000-0000-0000FC0A0000}"/>
    <cellStyle name="Standard 4 3 7 2" xfId="2924" xr:uid="{00000000-0005-0000-0000-0000FD0A0000}"/>
    <cellStyle name="Standard 4 3 8" xfId="2925" xr:uid="{00000000-0005-0000-0000-0000FE0A0000}"/>
    <cellStyle name="Standard 4 3 9" xfId="2926" xr:uid="{00000000-0005-0000-0000-0000FF0A0000}"/>
    <cellStyle name="Standard 4 4" xfId="1101" xr:uid="{00000000-0005-0000-0000-0000000B0000}"/>
    <cellStyle name="Standard 4 4 2" xfId="1102" xr:uid="{00000000-0005-0000-0000-0000010B0000}"/>
    <cellStyle name="Standard 4 4 2 2" xfId="1103" xr:uid="{00000000-0005-0000-0000-0000020B0000}"/>
    <cellStyle name="Standard 4 4 2 2 2" xfId="2927" xr:uid="{00000000-0005-0000-0000-0000030B0000}"/>
    <cellStyle name="Standard 4 4 2 2 3" xfId="2928" xr:uid="{00000000-0005-0000-0000-0000040B0000}"/>
    <cellStyle name="Standard 4 4 2 3" xfId="1104" xr:uid="{00000000-0005-0000-0000-0000050B0000}"/>
    <cellStyle name="Standard 4 4 2 3 2" xfId="2929" xr:uid="{00000000-0005-0000-0000-0000060B0000}"/>
    <cellStyle name="Standard 4 4 2 4" xfId="2930" xr:uid="{00000000-0005-0000-0000-0000070B0000}"/>
    <cellStyle name="Standard 4 4 2 5" xfId="2931" xr:uid="{00000000-0005-0000-0000-0000080B0000}"/>
    <cellStyle name="Standard 4 4 3" xfId="1105" xr:uid="{00000000-0005-0000-0000-0000090B0000}"/>
    <cellStyle name="Standard 4 4 3 2" xfId="1106" xr:uid="{00000000-0005-0000-0000-00000A0B0000}"/>
    <cellStyle name="Standard 4 4 3 2 2" xfId="2932" xr:uid="{00000000-0005-0000-0000-00000B0B0000}"/>
    <cellStyle name="Standard 4 4 3 3" xfId="2933" xr:uid="{00000000-0005-0000-0000-00000C0B0000}"/>
    <cellStyle name="Standard 4 4 3 4" xfId="2934" xr:uid="{00000000-0005-0000-0000-00000D0B0000}"/>
    <cellStyle name="Standard 4 4 4" xfId="1107" xr:uid="{00000000-0005-0000-0000-00000E0B0000}"/>
    <cellStyle name="Standard 4 4 4 2" xfId="2935" xr:uid="{00000000-0005-0000-0000-00000F0B0000}"/>
    <cellStyle name="Standard 4 4 4 3" xfId="2936" xr:uid="{00000000-0005-0000-0000-0000100B0000}"/>
    <cellStyle name="Standard 4 4 5" xfId="1108" xr:uid="{00000000-0005-0000-0000-0000110B0000}"/>
    <cellStyle name="Standard 4 4 5 2" xfId="2937" xr:uid="{00000000-0005-0000-0000-0000120B0000}"/>
    <cellStyle name="Standard 4 4 6" xfId="2938" xr:uid="{00000000-0005-0000-0000-0000130B0000}"/>
    <cellStyle name="Standard 4 4 7" xfId="2939" xr:uid="{00000000-0005-0000-0000-0000140B0000}"/>
    <cellStyle name="Standard 4 5" xfId="1109" xr:uid="{00000000-0005-0000-0000-0000150B0000}"/>
    <cellStyle name="Standard 4 5 2" xfId="1110" xr:uid="{00000000-0005-0000-0000-0000160B0000}"/>
    <cellStyle name="Standard 4 5 2 2" xfId="1111" xr:uid="{00000000-0005-0000-0000-0000170B0000}"/>
    <cellStyle name="Standard 4 5 2 2 2" xfId="2940" xr:uid="{00000000-0005-0000-0000-0000180B0000}"/>
    <cellStyle name="Standard 4 5 2 2 3" xfId="2941" xr:uid="{00000000-0005-0000-0000-0000190B0000}"/>
    <cellStyle name="Standard 4 5 2 3" xfId="1112" xr:uid="{00000000-0005-0000-0000-00001A0B0000}"/>
    <cellStyle name="Standard 4 5 2 3 2" xfId="2942" xr:uid="{00000000-0005-0000-0000-00001B0B0000}"/>
    <cellStyle name="Standard 4 5 2 4" xfId="2943" xr:uid="{00000000-0005-0000-0000-00001C0B0000}"/>
    <cellStyle name="Standard 4 5 2 5" xfId="2944" xr:uid="{00000000-0005-0000-0000-00001D0B0000}"/>
    <cellStyle name="Standard 4 5 3" xfId="1113" xr:uid="{00000000-0005-0000-0000-00001E0B0000}"/>
    <cellStyle name="Standard 4 5 3 2" xfId="1114" xr:uid="{00000000-0005-0000-0000-00001F0B0000}"/>
    <cellStyle name="Standard 4 5 3 2 2" xfId="2945" xr:uid="{00000000-0005-0000-0000-0000200B0000}"/>
    <cellStyle name="Standard 4 5 3 3" xfId="2946" xr:uid="{00000000-0005-0000-0000-0000210B0000}"/>
    <cellStyle name="Standard 4 5 3 4" xfId="2947" xr:uid="{00000000-0005-0000-0000-0000220B0000}"/>
    <cellStyle name="Standard 4 5 4" xfId="1115" xr:uid="{00000000-0005-0000-0000-0000230B0000}"/>
    <cellStyle name="Standard 4 5 4 2" xfId="2948" xr:uid="{00000000-0005-0000-0000-0000240B0000}"/>
    <cellStyle name="Standard 4 5 4 3" xfId="2949" xr:uid="{00000000-0005-0000-0000-0000250B0000}"/>
    <cellStyle name="Standard 4 5 5" xfId="1116" xr:uid="{00000000-0005-0000-0000-0000260B0000}"/>
    <cellStyle name="Standard 4 5 5 2" xfId="2950" xr:uid="{00000000-0005-0000-0000-0000270B0000}"/>
    <cellStyle name="Standard 4 5 6" xfId="2951" xr:uid="{00000000-0005-0000-0000-0000280B0000}"/>
    <cellStyle name="Standard 4 5 7" xfId="2952" xr:uid="{00000000-0005-0000-0000-0000290B0000}"/>
    <cellStyle name="Standard 4 6" xfId="1117" xr:uid="{00000000-0005-0000-0000-00002A0B0000}"/>
    <cellStyle name="Standard 4 6 2" xfId="1118" xr:uid="{00000000-0005-0000-0000-00002B0B0000}"/>
    <cellStyle name="Standard 4 6 2 2" xfId="2953" xr:uid="{00000000-0005-0000-0000-00002C0B0000}"/>
    <cellStyle name="Standard 4 6 2 3" xfId="2954" xr:uid="{00000000-0005-0000-0000-00002D0B0000}"/>
    <cellStyle name="Standard 4 6 3" xfId="1119" xr:uid="{00000000-0005-0000-0000-00002E0B0000}"/>
    <cellStyle name="Standard 4 6 3 2" xfId="2955" xr:uid="{00000000-0005-0000-0000-00002F0B0000}"/>
    <cellStyle name="Standard 4 6 4" xfId="2956" xr:uid="{00000000-0005-0000-0000-0000300B0000}"/>
    <cellStyle name="Standard 4 6 5" xfId="2957" xr:uid="{00000000-0005-0000-0000-0000310B0000}"/>
    <cellStyle name="Standard 4 7" xfId="1120" xr:uid="{00000000-0005-0000-0000-0000320B0000}"/>
    <cellStyle name="Standard 4 7 2" xfId="1121" xr:uid="{00000000-0005-0000-0000-0000330B0000}"/>
    <cellStyle name="Standard 4 7 2 2" xfId="2958" xr:uid="{00000000-0005-0000-0000-0000340B0000}"/>
    <cellStyle name="Standard 4 7 3" xfId="2959" xr:uid="{00000000-0005-0000-0000-0000350B0000}"/>
    <cellStyle name="Standard 4 7 4" xfId="2960" xr:uid="{00000000-0005-0000-0000-0000360B0000}"/>
    <cellStyle name="Standard 4 8" xfId="1122" xr:uid="{00000000-0005-0000-0000-0000370B0000}"/>
    <cellStyle name="Standard 4 8 2" xfId="2961" xr:uid="{00000000-0005-0000-0000-0000380B0000}"/>
    <cellStyle name="Standard 4 8 3" xfId="2962" xr:uid="{00000000-0005-0000-0000-0000390B0000}"/>
    <cellStyle name="Standard 4 9" xfId="1123" xr:uid="{00000000-0005-0000-0000-00003A0B0000}"/>
    <cellStyle name="Standard 4 9 2" xfId="2963" xr:uid="{00000000-0005-0000-0000-00003B0B0000}"/>
    <cellStyle name="Standard 5" xfId="1124" xr:uid="{00000000-0005-0000-0000-00003C0B0000}"/>
    <cellStyle name="Standard 5 10" xfId="2964" xr:uid="{00000000-0005-0000-0000-00003D0B0000}"/>
    <cellStyle name="Standard 5 2" xfId="1125" xr:uid="{00000000-0005-0000-0000-00003E0B0000}"/>
    <cellStyle name="Standard 5 2 2" xfId="1126" xr:uid="{00000000-0005-0000-0000-00003F0B0000}"/>
    <cellStyle name="Standard 5 2 2 2" xfId="1127" xr:uid="{00000000-0005-0000-0000-0000400B0000}"/>
    <cellStyle name="Standard 5 2 2 2 2" xfId="1128" xr:uid="{00000000-0005-0000-0000-0000410B0000}"/>
    <cellStyle name="Standard 5 2 2 2 2 2" xfId="2965" xr:uid="{00000000-0005-0000-0000-0000420B0000}"/>
    <cellStyle name="Standard 5 2 2 2 3" xfId="2966" xr:uid="{00000000-0005-0000-0000-0000430B0000}"/>
    <cellStyle name="Standard 5 2 2 2 4" xfId="2967" xr:uid="{00000000-0005-0000-0000-0000440B0000}"/>
    <cellStyle name="Standard 5 2 2 3" xfId="1129" xr:uid="{00000000-0005-0000-0000-0000450B0000}"/>
    <cellStyle name="Standard 5 2 2 3 2" xfId="2968" xr:uid="{00000000-0005-0000-0000-0000460B0000}"/>
    <cellStyle name="Standard 5 2 2 3 3" xfId="2969" xr:uid="{00000000-0005-0000-0000-0000470B0000}"/>
    <cellStyle name="Standard 5 2 2 4" xfId="1130" xr:uid="{00000000-0005-0000-0000-0000480B0000}"/>
    <cellStyle name="Standard 5 2 2 4 2" xfId="2970" xr:uid="{00000000-0005-0000-0000-0000490B0000}"/>
    <cellStyle name="Standard 5 2 2 5" xfId="2971" xr:uid="{00000000-0005-0000-0000-00004A0B0000}"/>
    <cellStyle name="Standard 5 2 2 6" xfId="2972" xr:uid="{00000000-0005-0000-0000-00004B0B0000}"/>
    <cellStyle name="Standard 5 2 3" xfId="1131" xr:uid="{00000000-0005-0000-0000-00004C0B0000}"/>
    <cellStyle name="Standard 5 2 3 2" xfId="1132" xr:uid="{00000000-0005-0000-0000-00004D0B0000}"/>
    <cellStyle name="Standard 5 2 3 2 2" xfId="2973" xr:uid="{00000000-0005-0000-0000-00004E0B0000}"/>
    <cellStyle name="Standard 5 2 3 2 3" xfId="2974" xr:uid="{00000000-0005-0000-0000-00004F0B0000}"/>
    <cellStyle name="Standard 5 2 3 3" xfId="1133" xr:uid="{00000000-0005-0000-0000-0000500B0000}"/>
    <cellStyle name="Standard 5 2 3 3 2" xfId="2975" xr:uid="{00000000-0005-0000-0000-0000510B0000}"/>
    <cellStyle name="Standard 5 2 3 4" xfId="2976" xr:uid="{00000000-0005-0000-0000-0000520B0000}"/>
    <cellStyle name="Standard 5 2 3 5" xfId="2977" xr:uid="{00000000-0005-0000-0000-0000530B0000}"/>
    <cellStyle name="Standard 5 2 4" xfId="1134" xr:uid="{00000000-0005-0000-0000-0000540B0000}"/>
    <cellStyle name="Standard 5 2 4 2" xfId="1135" xr:uid="{00000000-0005-0000-0000-0000550B0000}"/>
    <cellStyle name="Standard 5 2 4 2 2" xfId="2978" xr:uid="{00000000-0005-0000-0000-0000560B0000}"/>
    <cellStyle name="Standard 5 2 4 3" xfId="2979" xr:uid="{00000000-0005-0000-0000-0000570B0000}"/>
    <cellStyle name="Standard 5 2 4 4" xfId="2980" xr:uid="{00000000-0005-0000-0000-0000580B0000}"/>
    <cellStyle name="Standard 5 2 5" xfId="1136" xr:uid="{00000000-0005-0000-0000-0000590B0000}"/>
    <cellStyle name="Standard 5 2 5 2" xfId="2981" xr:uid="{00000000-0005-0000-0000-00005A0B0000}"/>
    <cellStyle name="Standard 5 2 5 3" xfId="2982" xr:uid="{00000000-0005-0000-0000-00005B0B0000}"/>
    <cellStyle name="Standard 5 2 6" xfId="1137" xr:uid="{00000000-0005-0000-0000-00005C0B0000}"/>
    <cellStyle name="Standard 5 2 6 2" xfId="2983" xr:uid="{00000000-0005-0000-0000-00005D0B0000}"/>
    <cellStyle name="Standard 5 2 7" xfId="1138" xr:uid="{00000000-0005-0000-0000-00005E0B0000}"/>
    <cellStyle name="Standard 5 2 7 2" xfId="2984" xr:uid="{00000000-0005-0000-0000-00005F0B0000}"/>
    <cellStyle name="Standard 5 2 8" xfId="2985" xr:uid="{00000000-0005-0000-0000-0000600B0000}"/>
    <cellStyle name="Standard 5 2 9" xfId="2986" xr:uid="{00000000-0005-0000-0000-0000610B0000}"/>
    <cellStyle name="Standard 5 3" xfId="1139" xr:uid="{00000000-0005-0000-0000-0000620B0000}"/>
    <cellStyle name="Standard 5 3 2" xfId="1140" xr:uid="{00000000-0005-0000-0000-0000630B0000}"/>
    <cellStyle name="Standard 5 3 2 2" xfId="1141" xr:uid="{00000000-0005-0000-0000-0000640B0000}"/>
    <cellStyle name="Standard 5 3 2 2 2" xfId="2987" xr:uid="{00000000-0005-0000-0000-0000650B0000}"/>
    <cellStyle name="Standard 5 3 2 3" xfId="2988" xr:uid="{00000000-0005-0000-0000-0000660B0000}"/>
    <cellStyle name="Standard 5 3 2 4" xfId="2989" xr:uid="{00000000-0005-0000-0000-0000670B0000}"/>
    <cellStyle name="Standard 5 3 3" xfId="1142" xr:uid="{00000000-0005-0000-0000-0000680B0000}"/>
    <cellStyle name="Standard 5 3 3 2" xfId="2990" xr:uid="{00000000-0005-0000-0000-0000690B0000}"/>
    <cellStyle name="Standard 5 3 3 3" xfId="2991" xr:uid="{00000000-0005-0000-0000-00006A0B0000}"/>
    <cellStyle name="Standard 5 3 4" xfId="1143" xr:uid="{00000000-0005-0000-0000-00006B0B0000}"/>
    <cellStyle name="Standard 5 3 4 2" xfId="2992" xr:uid="{00000000-0005-0000-0000-00006C0B0000}"/>
    <cellStyle name="Standard 5 3 5" xfId="2993" xr:uid="{00000000-0005-0000-0000-00006D0B0000}"/>
    <cellStyle name="Standard 5 3 6" xfId="2994" xr:uid="{00000000-0005-0000-0000-00006E0B0000}"/>
    <cellStyle name="Standard 5 4" xfId="1144" xr:uid="{00000000-0005-0000-0000-00006F0B0000}"/>
    <cellStyle name="Standard 5 4 2" xfId="1145" xr:uid="{00000000-0005-0000-0000-0000700B0000}"/>
    <cellStyle name="Standard 5 4 2 2" xfId="2995" xr:uid="{00000000-0005-0000-0000-0000710B0000}"/>
    <cellStyle name="Standard 5 4 2 3" xfId="2996" xr:uid="{00000000-0005-0000-0000-0000720B0000}"/>
    <cellStyle name="Standard 5 4 3" xfId="1146" xr:uid="{00000000-0005-0000-0000-0000730B0000}"/>
    <cellStyle name="Standard 5 4 3 2" xfId="2997" xr:uid="{00000000-0005-0000-0000-0000740B0000}"/>
    <cellStyle name="Standard 5 4 4" xfId="2998" xr:uid="{00000000-0005-0000-0000-0000750B0000}"/>
    <cellStyle name="Standard 5 4 5" xfId="2999" xr:uid="{00000000-0005-0000-0000-0000760B0000}"/>
    <cellStyle name="Standard 5 5" xfId="1147" xr:uid="{00000000-0005-0000-0000-0000770B0000}"/>
    <cellStyle name="Standard 5 5 2" xfId="1148" xr:uid="{00000000-0005-0000-0000-0000780B0000}"/>
    <cellStyle name="Standard 5 5 2 2" xfId="3000" xr:uid="{00000000-0005-0000-0000-0000790B0000}"/>
    <cellStyle name="Standard 5 5 3" xfId="3001" xr:uid="{00000000-0005-0000-0000-00007A0B0000}"/>
    <cellStyle name="Standard 5 5 4" xfId="3002" xr:uid="{00000000-0005-0000-0000-00007B0B0000}"/>
    <cellStyle name="Standard 5 6" xfId="1149" xr:uid="{00000000-0005-0000-0000-00007C0B0000}"/>
    <cellStyle name="Standard 5 6 2" xfId="3003" xr:uid="{00000000-0005-0000-0000-00007D0B0000}"/>
    <cellStyle name="Standard 5 6 3" xfId="3004" xr:uid="{00000000-0005-0000-0000-00007E0B0000}"/>
    <cellStyle name="Standard 5 7" xfId="1150" xr:uid="{00000000-0005-0000-0000-00007F0B0000}"/>
    <cellStyle name="Standard 5 7 2" xfId="3005" xr:uid="{00000000-0005-0000-0000-0000800B0000}"/>
    <cellStyle name="Standard 5 8" xfId="1151" xr:uid="{00000000-0005-0000-0000-0000810B0000}"/>
    <cellStyle name="Standard 5 8 2" xfId="3006" xr:uid="{00000000-0005-0000-0000-0000820B0000}"/>
    <cellStyle name="Standard 5 9" xfId="3007" xr:uid="{00000000-0005-0000-0000-0000830B0000}"/>
    <cellStyle name="Standard 6" xfId="1152" xr:uid="{00000000-0005-0000-0000-0000840B0000}"/>
    <cellStyle name="Standard 6 10" xfId="3008" xr:uid="{00000000-0005-0000-0000-0000850B0000}"/>
    <cellStyle name="Standard 6 2" xfId="1153" xr:uid="{00000000-0005-0000-0000-0000860B0000}"/>
    <cellStyle name="Standard 6 2 2" xfId="1154" xr:uid="{00000000-0005-0000-0000-0000870B0000}"/>
    <cellStyle name="Standard 6 2 2 2" xfId="1155" xr:uid="{00000000-0005-0000-0000-0000880B0000}"/>
    <cellStyle name="Standard 6 2 2 2 2" xfId="1156" xr:uid="{00000000-0005-0000-0000-0000890B0000}"/>
    <cellStyle name="Standard 6 2 2 2 2 2" xfId="3009" xr:uid="{00000000-0005-0000-0000-00008A0B0000}"/>
    <cellStyle name="Standard 6 2 2 2 3" xfId="3010" xr:uid="{00000000-0005-0000-0000-00008B0B0000}"/>
    <cellStyle name="Standard 6 2 2 2 4" xfId="3011" xr:uid="{00000000-0005-0000-0000-00008C0B0000}"/>
    <cellStyle name="Standard 6 2 2 3" xfId="1157" xr:uid="{00000000-0005-0000-0000-00008D0B0000}"/>
    <cellStyle name="Standard 6 2 2 3 2" xfId="3012" xr:uid="{00000000-0005-0000-0000-00008E0B0000}"/>
    <cellStyle name="Standard 6 2 2 3 3" xfId="3013" xr:uid="{00000000-0005-0000-0000-00008F0B0000}"/>
    <cellStyle name="Standard 6 2 2 4" xfId="1158" xr:uid="{00000000-0005-0000-0000-0000900B0000}"/>
    <cellStyle name="Standard 6 2 2 4 2" xfId="3014" xr:uid="{00000000-0005-0000-0000-0000910B0000}"/>
    <cellStyle name="Standard 6 2 2 5" xfId="3015" xr:uid="{00000000-0005-0000-0000-0000920B0000}"/>
    <cellStyle name="Standard 6 2 2 6" xfId="3016" xr:uid="{00000000-0005-0000-0000-0000930B0000}"/>
    <cellStyle name="Standard 6 2 3" xfId="1159" xr:uid="{00000000-0005-0000-0000-0000940B0000}"/>
    <cellStyle name="Standard 6 2 3 2" xfId="1160" xr:uid="{00000000-0005-0000-0000-0000950B0000}"/>
    <cellStyle name="Standard 6 2 3 2 2" xfId="3017" xr:uid="{00000000-0005-0000-0000-0000960B0000}"/>
    <cellStyle name="Standard 6 2 3 2 3" xfId="3018" xr:uid="{00000000-0005-0000-0000-0000970B0000}"/>
    <cellStyle name="Standard 6 2 3 3" xfId="1161" xr:uid="{00000000-0005-0000-0000-0000980B0000}"/>
    <cellStyle name="Standard 6 2 3 3 2" xfId="3019" xr:uid="{00000000-0005-0000-0000-0000990B0000}"/>
    <cellStyle name="Standard 6 2 3 4" xfId="3020" xr:uid="{00000000-0005-0000-0000-00009A0B0000}"/>
    <cellStyle name="Standard 6 2 3 5" xfId="3021" xr:uid="{00000000-0005-0000-0000-00009B0B0000}"/>
    <cellStyle name="Standard 6 2 4" xfId="1162" xr:uid="{00000000-0005-0000-0000-00009C0B0000}"/>
    <cellStyle name="Standard 6 2 4 2" xfId="1163" xr:uid="{00000000-0005-0000-0000-00009D0B0000}"/>
    <cellStyle name="Standard 6 2 4 2 2" xfId="3022" xr:uid="{00000000-0005-0000-0000-00009E0B0000}"/>
    <cellStyle name="Standard 6 2 4 3" xfId="3023" xr:uid="{00000000-0005-0000-0000-00009F0B0000}"/>
    <cellStyle name="Standard 6 2 4 4" xfId="3024" xr:uid="{00000000-0005-0000-0000-0000A00B0000}"/>
    <cellStyle name="Standard 6 2 5" xfId="1164" xr:uid="{00000000-0005-0000-0000-0000A10B0000}"/>
    <cellStyle name="Standard 6 2 5 2" xfId="3025" xr:uid="{00000000-0005-0000-0000-0000A20B0000}"/>
    <cellStyle name="Standard 6 2 5 3" xfId="3026" xr:uid="{00000000-0005-0000-0000-0000A30B0000}"/>
    <cellStyle name="Standard 6 2 6" xfId="1165" xr:uid="{00000000-0005-0000-0000-0000A40B0000}"/>
    <cellStyle name="Standard 6 2 6 2" xfId="3027" xr:uid="{00000000-0005-0000-0000-0000A50B0000}"/>
    <cellStyle name="Standard 6 2 7" xfId="1166" xr:uid="{00000000-0005-0000-0000-0000A60B0000}"/>
    <cellStyle name="Standard 6 2 7 2" xfId="3028" xr:uid="{00000000-0005-0000-0000-0000A70B0000}"/>
    <cellStyle name="Standard 6 2 8" xfId="3029" xr:uid="{00000000-0005-0000-0000-0000A80B0000}"/>
    <cellStyle name="Standard 6 2 9" xfId="3030" xr:uid="{00000000-0005-0000-0000-0000A90B0000}"/>
    <cellStyle name="Standard 6 3" xfId="1167" xr:uid="{00000000-0005-0000-0000-0000AA0B0000}"/>
    <cellStyle name="Standard 6 3 2" xfId="1168" xr:uid="{00000000-0005-0000-0000-0000AB0B0000}"/>
    <cellStyle name="Standard 6 3 2 2" xfId="1169" xr:uid="{00000000-0005-0000-0000-0000AC0B0000}"/>
    <cellStyle name="Standard 6 3 2 2 2" xfId="3031" xr:uid="{00000000-0005-0000-0000-0000AD0B0000}"/>
    <cellStyle name="Standard 6 3 2 3" xfId="3032" xr:uid="{00000000-0005-0000-0000-0000AE0B0000}"/>
    <cellStyle name="Standard 6 3 2 4" xfId="3033" xr:uid="{00000000-0005-0000-0000-0000AF0B0000}"/>
    <cellStyle name="Standard 6 3 3" xfId="1170" xr:uid="{00000000-0005-0000-0000-0000B00B0000}"/>
    <cellStyle name="Standard 6 3 3 2" xfId="3034" xr:uid="{00000000-0005-0000-0000-0000B10B0000}"/>
    <cellStyle name="Standard 6 3 3 3" xfId="3035" xr:uid="{00000000-0005-0000-0000-0000B20B0000}"/>
    <cellStyle name="Standard 6 3 4" xfId="1171" xr:uid="{00000000-0005-0000-0000-0000B30B0000}"/>
    <cellStyle name="Standard 6 3 4 2" xfId="3036" xr:uid="{00000000-0005-0000-0000-0000B40B0000}"/>
    <cellStyle name="Standard 6 3 5" xfId="3037" xr:uid="{00000000-0005-0000-0000-0000B50B0000}"/>
    <cellStyle name="Standard 6 3 6" xfId="3038" xr:uid="{00000000-0005-0000-0000-0000B60B0000}"/>
    <cellStyle name="Standard 6 4" xfId="1172" xr:uid="{00000000-0005-0000-0000-0000B70B0000}"/>
    <cellStyle name="Standard 6 4 2" xfId="1173" xr:uid="{00000000-0005-0000-0000-0000B80B0000}"/>
    <cellStyle name="Standard 6 4 2 2" xfId="3039" xr:uid="{00000000-0005-0000-0000-0000B90B0000}"/>
    <cellStyle name="Standard 6 4 2 3" xfId="3040" xr:uid="{00000000-0005-0000-0000-0000BA0B0000}"/>
    <cellStyle name="Standard 6 4 3" xfId="1174" xr:uid="{00000000-0005-0000-0000-0000BB0B0000}"/>
    <cellStyle name="Standard 6 4 3 2" xfId="3041" xr:uid="{00000000-0005-0000-0000-0000BC0B0000}"/>
    <cellStyle name="Standard 6 4 4" xfId="3042" xr:uid="{00000000-0005-0000-0000-0000BD0B0000}"/>
    <cellStyle name="Standard 6 4 5" xfId="3043" xr:uid="{00000000-0005-0000-0000-0000BE0B0000}"/>
    <cellStyle name="Standard 6 5" xfId="1175" xr:uid="{00000000-0005-0000-0000-0000BF0B0000}"/>
    <cellStyle name="Standard 6 5 2" xfId="1176" xr:uid="{00000000-0005-0000-0000-0000C00B0000}"/>
    <cellStyle name="Standard 6 5 2 2" xfId="3044" xr:uid="{00000000-0005-0000-0000-0000C10B0000}"/>
    <cellStyle name="Standard 6 5 3" xfId="3045" xr:uid="{00000000-0005-0000-0000-0000C20B0000}"/>
    <cellStyle name="Standard 6 5 4" xfId="3046" xr:uid="{00000000-0005-0000-0000-0000C30B0000}"/>
    <cellStyle name="Standard 6 6" xfId="1177" xr:uid="{00000000-0005-0000-0000-0000C40B0000}"/>
    <cellStyle name="Standard 6 6 2" xfId="3047" xr:uid="{00000000-0005-0000-0000-0000C50B0000}"/>
    <cellStyle name="Standard 6 6 3" xfId="3048" xr:uid="{00000000-0005-0000-0000-0000C60B0000}"/>
    <cellStyle name="Standard 6 7" xfId="1178" xr:uid="{00000000-0005-0000-0000-0000C70B0000}"/>
    <cellStyle name="Standard 6 7 2" xfId="3049" xr:uid="{00000000-0005-0000-0000-0000C80B0000}"/>
    <cellStyle name="Standard 6 8" xfId="1179" xr:uid="{00000000-0005-0000-0000-0000C90B0000}"/>
    <cellStyle name="Standard 6 8 2" xfId="3050" xr:uid="{00000000-0005-0000-0000-0000CA0B0000}"/>
    <cellStyle name="Standard 6 9" xfId="3051" xr:uid="{00000000-0005-0000-0000-0000CB0B0000}"/>
    <cellStyle name="Standard 7" xfId="1180" xr:uid="{00000000-0005-0000-0000-0000CC0B0000}"/>
    <cellStyle name="Standard 7 10" xfId="3052" xr:uid="{00000000-0005-0000-0000-0000CD0B0000}"/>
    <cellStyle name="Standard 7 2" xfId="1181" xr:uid="{00000000-0005-0000-0000-0000CE0B0000}"/>
    <cellStyle name="Standard 7 3" xfId="1182" xr:uid="{00000000-0005-0000-0000-0000CF0B0000}"/>
    <cellStyle name="Standard 7 4" xfId="1183" xr:uid="{00000000-0005-0000-0000-0000D00B0000}"/>
    <cellStyle name="Standard 7 4 2" xfId="1184" xr:uid="{00000000-0005-0000-0000-0000D10B0000}"/>
    <cellStyle name="Standard 7 4 2 2" xfId="1185" xr:uid="{00000000-0005-0000-0000-0000D20B0000}"/>
    <cellStyle name="Standard 7 4 2 2 2" xfId="3053" xr:uid="{00000000-0005-0000-0000-0000D30B0000}"/>
    <cellStyle name="Standard 7 4 2 3" xfId="3054" xr:uid="{00000000-0005-0000-0000-0000D40B0000}"/>
    <cellStyle name="Standard 7 4 2 4" xfId="3055" xr:uid="{00000000-0005-0000-0000-0000D50B0000}"/>
    <cellStyle name="Standard 7 4 3" xfId="1186" xr:uid="{00000000-0005-0000-0000-0000D60B0000}"/>
    <cellStyle name="Standard 7 4 3 2" xfId="3056" xr:uid="{00000000-0005-0000-0000-0000D70B0000}"/>
    <cellStyle name="Standard 7 4 3 3" xfId="3057" xr:uid="{00000000-0005-0000-0000-0000D80B0000}"/>
    <cellStyle name="Standard 7 4 4" xfId="1187" xr:uid="{00000000-0005-0000-0000-0000D90B0000}"/>
    <cellStyle name="Standard 7 4 4 2" xfId="3058" xr:uid="{00000000-0005-0000-0000-0000DA0B0000}"/>
    <cellStyle name="Standard 7 4 5" xfId="1188" xr:uid="{00000000-0005-0000-0000-0000DB0B0000}"/>
    <cellStyle name="Standard 7 4 5 2" xfId="3059" xr:uid="{00000000-0005-0000-0000-0000DC0B0000}"/>
    <cellStyle name="Standard 7 4 6" xfId="3060" xr:uid="{00000000-0005-0000-0000-0000DD0B0000}"/>
    <cellStyle name="Standard 7 4 7" xfId="3061" xr:uid="{00000000-0005-0000-0000-0000DE0B0000}"/>
    <cellStyle name="Standard 7 5" xfId="1189" xr:uid="{00000000-0005-0000-0000-0000DF0B0000}"/>
    <cellStyle name="Standard 7 5 2" xfId="1190" xr:uid="{00000000-0005-0000-0000-0000E00B0000}"/>
    <cellStyle name="Standard 7 5 2 2" xfId="3062" xr:uid="{00000000-0005-0000-0000-0000E10B0000}"/>
    <cellStyle name="Standard 7 5 2 3" xfId="3063" xr:uid="{00000000-0005-0000-0000-0000E20B0000}"/>
    <cellStyle name="Standard 7 5 3" xfId="1191" xr:uid="{00000000-0005-0000-0000-0000E30B0000}"/>
    <cellStyle name="Standard 7 5 3 2" xfId="3064" xr:uid="{00000000-0005-0000-0000-0000E40B0000}"/>
    <cellStyle name="Standard 7 5 4" xfId="3065" xr:uid="{00000000-0005-0000-0000-0000E50B0000}"/>
    <cellStyle name="Standard 7 5 5" xfId="3066" xr:uid="{00000000-0005-0000-0000-0000E60B0000}"/>
    <cellStyle name="Standard 7 6" xfId="1192" xr:uid="{00000000-0005-0000-0000-0000E70B0000}"/>
    <cellStyle name="Standard 7 6 2" xfId="1193" xr:uid="{00000000-0005-0000-0000-0000E80B0000}"/>
    <cellStyle name="Standard 7 6 2 2" xfId="3067" xr:uid="{00000000-0005-0000-0000-0000E90B0000}"/>
    <cellStyle name="Standard 7 6 3" xfId="3068" xr:uid="{00000000-0005-0000-0000-0000EA0B0000}"/>
    <cellStyle name="Standard 7 6 4" xfId="3069" xr:uid="{00000000-0005-0000-0000-0000EB0B0000}"/>
    <cellStyle name="Standard 7 7" xfId="1194" xr:uid="{00000000-0005-0000-0000-0000EC0B0000}"/>
    <cellStyle name="Standard 7 7 2" xfId="3070" xr:uid="{00000000-0005-0000-0000-0000ED0B0000}"/>
    <cellStyle name="Standard 7 7 3" xfId="3071" xr:uid="{00000000-0005-0000-0000-0000EE0B0000}"/>
    <cellStyle name="Standard 7 8" xfId="1195" xr:uid="{00000000-0005-0000-0000-0000EF0B0000}"/>
    <cellStyle name="Standard 7 8 2" xfId="3072" xr:uid="{00000000-0005-0000-0000-0000F00B0000}"/>
    <cellStyle name="Standard 7 9" xfId="3073" xr:uid="{00000000-0005-0000-0000-0000F10B0000}"/>
    <cellStyle name="Standard 8" xfId="1196" xr:uid="{00000000-0005-0000-0000-0000F20B0000}"/>
    <cellStyle name="Standard 8 2" xfId="1197" xr:uid="{00000000-0005-0000-0000-0000F30B0000}"/>
    <cellStyle name="Standard 8 2 2" xfId="1198" xr:uid="{00000000-0005-0000-0000-0000F40B0000}"/>
    <cellStyle name="Standard 8 2 2 2" xfId="1199" xr:uid="{00000000-0005-0000-0000-0000F50B0000}"/>
    <cellStyle name="Standard 8 2 2 2 2" xfId="3074" xr:uid="{00000000-0005-0000-0000-0000F60B0000}"/>
    <cellStyle name="Standard 8 2 2 3" xfId="3075" xr:uid="{00000000-0005-0000-0000-0000F70B0000}"/>
    <cellStyle name="Standard 8 2 2 4" xfId="3076" xr:uid="{00000000-0005-0000-0000-0000F80B0000}"/>
    <cellStyle name="Standard 8 2 3" xfId="1200" xr:uid="{00000000-0005-0000-0000-0000F90B0000}"/>
    <cellStyle name="Standard 8 2 3 2" xfId="3077" xr:uid="{00000000-0005-0000-0000-0000FA0B0000}"/>
    <cellStyle name="Standard 8 2 3 3" xfId="3078" xr:uid="{00000000-0005-0000-0000-0000FB0B0000}"/>
    <cellStyle name="Standard 8 2 4" xfId="1201" xr:uid="{00000000-0005-0000-0000-0000FC0B0000}"/>
    <cellStyle name="Standard 8 2 4 2" xfId="3079" xr:uid="{00000000-0005-0000-0000-0000FD0B0000}"/>
    <cellStyle name="Standard 8 2 5" xfId="3080" xr:uid="{00000000-0005-0000-0000-0000FE0B0000}"/>
    <cellStyle name="Standard 8 2 6" xfId="3081" xr:uid="{00000000-0005-0000-0000-0000FF0B0000}"/>
    <cellStyle name="Standard 8 3" xfId="1202" xr:uid="{00000000-0005-0000-0000-0000000C0000}"/>
    <cellStyle name="Standard 8 3 2" xfId="1203" xr:uid="{00000000-0005-0000-0000-0000010C0000}"/>
    <cellStyle name="Standard 8 3 2 2" xfId="3082" xr:uid="{00000000-0005-0000-0000-0000020C0000}"/>
    <cellStyle name="Standard 8 3 2 3" xfId="3083" xr:uid="{00000000-0005-0000-0000-0000030C0000}"/>
    <cellStyle name="Standard 8 3 3" xfId="1204" xr:uid="{00000000-0005-0000-0000-0000040C0000}"/>
    <cellStyle name="Standard 8 3 3 2" xfId="3084" xr:uid="{00000000-0005-0000-0000-0000050C0000}"/>
    <cellStyle name="Standard 8 3 4" xfId="3085" xr:uid="{00000000-0005-0000-0000-0000060C0000}"/>
    <cellStyle name="Standard 8 3 5" xfId="3086" xr:uid="{00000000-0005-0000-0000-0000070C0000}"/>
    <cellStyle name="Standard 8 4" xfId="1205" xr:uid="{00000000-0005-0000-0000-0000080C0000}"/>
    <cellStyle name="Standard 8 4 2" xfId="1206" xr:uid="{00000000-0005-0000-0000-0000090C0000}"/>
    <cellStyle name="Standard 8 4 2 2" xfId="3087" xr:uid="{00000000-0005-0000-0000-00000A0C0000}"/>
    <cellStyle name="Standard 8 4 3" xfId="3088" xr:uid="{00000000-0005-0000-0000-00000B0C0000}"/>
    <cellStyle name="Standard 8 4 4" xfId="3089" xr:uid="{00000000-0005-0000-0000-00000C0C0000}"/>
    <cellStyle name="Standard 8 5" xfId="1207" xr:uid="{00000000-0005-0000-0000-00000D0C0000}"/>
    <cellStyle name="Standard 8 5 2" xfId="3090" xr:uid="{00000000-0005-0000-0000-00000E0C0000}"/>
    <cellStyle name="Standard 8 5 3" xfId="3091" xr:uid="{00000000-0005-0000-0000-00000F0C0000}"/>
    <cellStyle name="Standard 8 6" xfId="1208" xr:uid="{00000000-0005-0000-0000-0000100C0000}"/>
    <cellStyle name="Standard 8 6 2" xfId="3092" xr:uid="{00000000-0005-0000-0000-0000110C0000}"/>
    <cellStyle name="Standard 8 7" xfId="1209" xr:uid="{00000000-0005-0000-0000-0000120C0000}"/>
    <cellStyle name="Standard 8 7 2" xfId="3093" xr:uid="{00000000-0005-0000-0000-0000130C0000}"/>
    <cellStyle name="Standard 8 8" xfId="3094" xr:uid="{00000000-0005-0000-0000-0000140C0000}"/>
    <cellStyle name="Standard 8 9" xfId="3095" xr:uid="{00000000-0005-0000-0000-0000150C0000}"/>
    <cellStyle name="Standard 9" xfId="1210" xr:uid="{00000000-0005-0000-0000-0000160C0000}"/>
    <cellStyle name="Standard 9 2" xfId="3096" xr:uid="{00000000-0005-0000-0000-0000170C0000}"/>
    <cellStyle name="Standard 9 3" xfId="3097" xr:uid="{00000000-0005-0000-0000-0000180C0000}"/>
    <cellStyle name="Währung 2" xfId="1211" xr:uid="{00000000-0005-0000-0000-0000190C0000}"/>
    <cellStyle name="Währung 3" xfId="1212" xr:uid="{00000000-0005-0000-0000-00001A0C0000}"/>
  </cellStyles>
  <dxfs count="19"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00"/>
      <color rgb="FFFFFF99"/>
      <color rgb="FF88E1EA"/>
      <color rgb="FFF8E6B8"/>
      <color rgb="FF87C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0" dropStyle="combo" dx="22" fmlaLink="AP31" fmlaRange="Tiere!$A$5:$A$41" noThreeD="1" sel="1" val="0"/>
</file>

<file path=xl/ctrlProps/ctrlProp2.xml><?xml version="1.0" encoding="utf-8"?>
<formControlPr xmlns="http://schemas.microsoft.com/office/spreadsheetml/2009/9/main" objectType="Drop" dropLines="30" dropStyle="combo" dx="22" fmlaLink="AP32" fmlaRange="Tiere!$A$5:$A$41" noThreeD="1" sel="1" val="0"/>
</file>

<file path=xl/ctrlProps/ctrlProp3.xml><?xml version="1.0" encoding="utf-8"?>
<formControlPr xmlns="http://schemas.microsoft.com/office/spreadsheetml/2009/9/main" objectType="Drop" dropLines="30" dropStyle="combo" dx="22" fmlaLink="AP33" fmlaRange="Tiere!$A$5:$A$41" noThreeD="1" sel="1" val="0"/>
</file>

<file path=xl/ctrlProps/ctrlProp4.xml><?xml version="1.0" encoding="utf-8"?>
<formControlPr xmlns="http://schemas.microsoft.com/office/spreadsheetml/2009/9/main" objectType="Drop" dropLines="30" dropStyle="combo" dx="22" fmlaLink="AP35" fmlaRange="Tiere!$A$5:$A$41" noThreeD="1" sel="1" val="0"/>
</file>

<file path=xl/ctrlProps/ctrlProp5.xml><?xml version="1.0" encoding="utf-8"?>
<formControlPr xmlns="http://schemas.microsoft.com/office/spreadsheetml/2009/9/main" objectType="Drop" dropLines="30" dropStyle="combo" dx="22" fmlaLink="AP36" fmlaRange="Tiere!$A$5:$A$41" noThreeD="1" sel="1" val="0"/>
</file>

<file path=xl/ctrlProps/ctrlProp6.xml><?xml version="1.0" encoding="utf-8"?>
<formControlPr xmlns="http://schemas.microsoft.com/office/spreadsheetml/2009/9/main" objectType="Drop" dropLines="30" dropStyle="combo" dx="22" fmlaLink="AP37" fmlaRange="Tiere!$A$5:$A$41" noThreeD="1" sel="1" val="0"/>
</file>

<file path=xl/ctrlProps/ctrlProp7.xml><?xml version="1.0" encoding="utf-8"?>
<formControlPr xmlns="http://schemas.microsoft.com/office/spreadsheetml/2009/9/main" objectType="Drop" dropLines="30" dropStyle="combo" dx="22" fmlaLink="AP34" fmlaRange="Tiere!$A$5:$A$41" noThreeD="1" sel="1" val="0"/>
</file>

<file path=xl/ctrlProps/ctrlProp8.xml><?xml version="1.0" encoding="utf-8"?>
<formControlPr xmlns="http://schemas.microsoft.com/office/spreadsheetml/2009/9/main" objectType="Drop" dropLines="30" dropStyle="combo" dx="22" fmlaLink="AP45" fmlaRange="Futtermittel!$A$6:$A$163" noThreeD="1" sel="1" val="0"/>
</file>

<file path=xl/ctrlProps/ctrlProp9.xml><?xml version="1.0" encoding="utf-8"?>
<formControlPr xmlns="http://schemas.microsoft.com/office/spreadsheetml/2009/9/main" objectType="Drop" dropLines="30" dropStyle="combo" dx="22" fmlaLink="AP46" fmlaRange="Futtermittel!$A$6:$A$163" noThreeD="1" sel="1" val="0"/>
</file>

<file path=xl/ctrlProps/ctrlProp10.xml><?xml version="1.0" encoding="utf-8"?>
<formControlPr xmlns="http://schemas.microsoft.com/office/spreadsheetml/2009/9/main" objectType="Drop" dropLines="30" dropStyle="combo" dx="22" fmlaLink="AP47" fmlaRange="Futtermittel!$A$6:$A$163" noThreeD="1" sel="1" val="0"/>
</file>

<file path=xl/ctrlProps/ctrlProp11.xml><?xml version="1.0" encoding="utf-8"?>
<formControlPr xmlns="http://schemas.microsoft.com/office/spreadsheetml/2009/9/main" objectType="Drop" dropLines="30" dropStyle="combo" dx="22" fmlaLink="AP48" fmlaRange="Futtermittel!$A$6:$A$163" noThreeD="1" sel="1" val="0"/>
</file>

<file path=xl/ctrlProps/ctrlProp12.xml><?xml version="1.0" encoding="utf-8"?>
<formControlPr xmlns="http://schemas.microsoft.com/office/spreadsheetml/2009/9/main" objectType="Drop" dropLines="30" dropStyle="combo" dx="22" fmlaLink="AP49" fmlaRange="Futtermittel!$A$6:$A$163" noThreeD="1" sel="1" val="0"/>
</file>

<file path=xl/ctrlProps/ctrlProp13.xml><?xml version="1.0" encoding="utf-8"?>
<formControlPr xmlns="http://schemas.microsoft.com/office/spreadsheetml/2009/9/main" objectType="Drop" dropLines="30" dropStyle="combo" dx="22" fmlaLink="AP50" fmlaRange="Futtermittel!$A$6:$A$163" noThreeD="1" sel="1" val="0"/>
</file>

<file path=xl/ctrlProps/ctrlProp14.xml><?xml version="1.0" encoding="utf-8"?>
<formControlPr xmlns="http://schemas.microsoft.com/office/spreadsheetml/2009/9/main" objectType="Drop" dropLines="30" dropStyle="combo" dx="22" fmlaLink="AP51" fmlaRange="Futtermittel!$A$6:$A$163" noThreeD="1" sel="1" val="0"/>
</file>

<file path=xl/ctrlProps/ctrlProp15.xml><?xml version="1.0" encoding="utf-8"?>
<formControlPr xmlns="http://schemas.microsoft.com/office/spreadsheetml/2009/9/main" objectType="Drop" dropLines="30" dropStyle="combo" dx="22" fmlaLink="AP52" fmlaRange="Futtermittel!$A$6:$A$163" noThreeD="1" sel="1" val="0"/>
</file>

<file path=xl/ctrlProps/ctrlProp16.xml><?xml version="1.0" encoding="utf-8"?>
<formControlPr xmlns="http://schemas.microsoft.com/office/spreadsheetml/2009/9/main" objectType="Drop" dropLines="30" dropStyle="combo" dx="22" fmlaLink="AP53" fmlaRange="Futtermittel!$A$6:$A$163" noThreeD="1" sel="1" val="0"/>
</file>

<file path=xl/ctrlProps/ctrlProp17.xml><?xml version="1.0" encoding="utf-8"?>
<formControlPr xmlns="http://schemas.microsoft.com/office/spreadsheetml/2009/9/main" objectType="Drop" dropLines="30" dropStyle="combo" dx="22" fmlaLink="$AC$6" fmlaRange="Jahr!$A$10:$A$12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7620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659" name="Drop Dow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7620</xdr:rowOff>
        </xdr:from>
        <xdr:to>
          <xdr:col>7</xdr:col>
          <xdr:colOff>541020</xdr:colOff>
          <xdr:row>32</xdr:row>
          <xdr:rowOff>0</xdr:rowOff>
        </xdr:to>
        <xdr:sp macro="" textlink="">
          <xdr:nvSpPr>
            <xdr:cNvPr id="217903" name="Drop Down 4911" hidden="1">
              <a:extLst>
                <a:ext uri="{63B3BB69-23CF-44E3-9099-C40C66FF867C}">
                  <a14:compatExt spid="_x0000_s217903"/>
                </a:ext>
                <a:ext uri="{FF2B5EF4-FFF2-40B4-BE49-F238E27FC236}">
                  <a16:creationId xmlns:a16="http://schemas.microsoft.com/office/drawing/2014/main" id="{00000000-0008-0000-0000-00002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7620</xdr:rowOff>
        </xdr:from>
        <xdr:to>
          <xdr:col>7</xdr:col>
          <xdr:colOff>533400</xdr:colOff>
          <xdr:row>33</xdr:row>
          <xdr:rowOff>0</xdr:rowOff>
        </xdr:to>
        <xdr:sp macro="" textlink="">
          <xdr:nvSpPr>
            <xdr:cNvPr id="217904" name="Drop Down 4912" hidden="1">
              <a:extLst>
                <a:ext uri="{63B3BB69-23CF-44E3-9099-C40C66FF867C}">
                  <a14:compatExt spid="_x0000_s217904"/>
                </a:ext>
                <a:ext uri="{FF2B5EF4-FFF2-40B4-BE49-F238E27FC236}">
                  <a16:creationId xmlns:a16="http://schemas.microsoft.com/office/drawing/2014/main" id="{00000000-0008-0000-0000-000030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22860</xdr:rowOff>
        </xdr:from>
        <xdr:to>
          <xdr:col>7</xdr:col>
          <xdr:colOff>533400</xdr:colOff>
          <xdr:row>35</xdr:row>
          <xdr:rowOff>7620</xdr:rowOff>
        </xdr:to>
        <xdr:sp macro="" textlink="">
          <xdr:nvSpPr>
            <xdr:cNvPr id="217905" name="Drop Down 4913" hidden="1">
              <a:extLst>
                <a:ext uri="{63B3BB69-23CF-44E3-9099-C40C66FF867C}">
                  <a14:compatExt spid="_x0000_s217905"/>
                </a:ext>
                <a:ext uri="{FF2B5EF4-FFF2-40B4-BE49-F238E27FC236}">
                  <a16:creationId xmlns:a16="http://schemas.microsoft.com/office/drawing/2014/main" id="{00000000-0008-0000-0000-00003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30480</xdr:rowOff>
        </xdr:from>
        <xdr:to>
          <xdr:col>7</xdr:col>
          <xdr:colOff>533400</xdr:colOff>
          <xdr:row>36</xdr:row>
          <xdr:rowOff>7620</xdr:rowOff>
        </xdr:to>
        <xdr:sp macro="" textlink="">
          <xdr:nvSpPr>
            <xdr:cNvPr id="217906" name="Drop Down 4914" hidden="1">
              <a:extLst>
                <a:ext uri="{63B3BB69-23CF-44E3-9099-C40C66FF867C}">
                  <a14:compatExt spid="_x0000_s217906"/>
                </a:ext>
                <a:ext uri="{FF2B5EF4-FFF2-40B4-BE49-F238E27FC236}">
                  <a16:creationId xmlns:a16="http://schemas.microsoft.com/office/drawing/2014/main" id="{00000000-0008-0000-0000-00003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22860</xdr:rowOff>
        </xdr:from>
        <xdr:to>
          <xdr:col>7</xdr:col>
          <xdr:colOff>533400</xdr:colOff>
          <xdr:row>37</xdr:row>
          <xdr:rowOff>0</xdr:rowOff>
        </xdr:to>
        <xdr:sp macro="" textlink="">
          <xdr:nvSpPr>
            <xdr:cNvPr id="217907" name="Drop Down 4915" hidden="1">
              <a:extLst>
                <a:ext uri="{63B3BB69-23CF-44E3-9099-C40C66FF867C}">
                  <a14:compatExt spid="_x0000_s217907"/>
                </a:ext>
                <a:ext uri="{FF2B5EF4-FFF2-40B4-BE49-F238E27FC236}">
                  <a16:creationId xmlns:a16="http://schemas.microsoft.com/office/drawing/2014/main" id="{00000000-0008-0000-0000-00003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7620</xdr:rowOff>
        </xdr:from>
        <xdr:to>
          <xdr:col>7</xdr:col>
          <xdr:colOff>533400</xdr:colOff>
          <xdr:row>34</xdr:row>
          <xdr:rowOff>7620</xdr:rowOff>
        </xdr:to>
        <xdr:sp macro="" textlink="">
          <xdr:nvSpPr>
            <xdr:cNvPr id="217908" name="Drop Down 4916" hidden="1">
              <a:extLst>
                <a:ext uri="{63B3BB69-23CF-44E3-9099-C40C66FF867C}">
                  <a14:compatExt spid="_x0000_s217908"/>
                </a:ext>
                <a:ext uri="{FF2B5EF4-FFF2-40B4-BE49-F238E27FC236}">
                  <a16:creationId xmlns:a16="http://schemas.microsoft.com/office/drawing/2014/main" id="{00000000-0008-0000-0000-00003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419100</xdr:colOff>
      <xdr:row>19</xdr:row>
      <xdr:rowOff>45720</xdr:rowOff>
    </xdr:from>
    <xdr:to>
      <xdr:col>7</xdr:col>
      <xdr:colOff>381000</xdr:colOff>
      <xdr:row>20</xdr:row>
      <xdr:rowOff>85728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28900" y="4564380"/>
          <a:ext cx="845820" cy="238128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7620</xdr:rowOff>
        </xdr:from>
        <xdr:to>
          <xdr:col>7</xdr:col>
          <xdr:colOff>533400</xdr:colOff>
          <xdr:row>44</xdr:row>
          <xdr:rowOff>198120</xdr:rowOff>
        </xdr:to>
        <xdr:sp macro="" textlink="">
          <xdr:nvSpPr>
            <xdr:cNvPr id="217914" name="Drop Down 4922" hidden="1">
              <a:extLst>
                <a:ext uri="{63B3BB69-23CF-44E3-9099-C40C66FF867C}">
                  <a14:compatExt spid="_x0000_s217914"/>
                </a:ext>
                <a:ext uri="{FF2B5EF4-FFF2-40B4-BE49-F238E27FC236}">
                  <a16:creationId xmlns:a16="http://schemas.microsoft.com/office/drawing/2014/main" id="{00000000-0008-0000-0000-00003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213360</xdr:rowOff>
        </xdr:from>
        <xdr:to>
          <xdr:col>7</xdr:col>
          <xdr:colOff>533400</xdr:colOff>
          <xdr:row>45</xdr:row>
          <xdr:rowOff>190500</xdr:rowOff>
        </xdr:to>
        <xdr:sp macro="" textlink="">
          <xdr:nvSpPr>
            <xdr:cNvPr id="217922" name="Drop Down 4930" hidden="1">
              <a:extLst>
                <a:ext uri="{63B3BB69-23CF-44E3-9099-C40C66FF867C}">
                  <a14:compatExt spid="_x0000_s217922"/>
                </a:ext>
                <a:ext uri="{FF2B5EF4-FFF2-40B4-BE49-F238E27FC236}">
                  <a16:creationId xmlns:a16="http://schemas.microsoft.com/office/drawing/2014/main" id="{00000000-0008-0000-0000-00004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7</xdr:col>
          <xdr:colOff>533400</xdr:colOff>
          <xdr:row>46</xdr:row>
          <xdr:rowOff>190500</xdr:rowOff>
        </xdr:to>
        <xdr:sp macro="" textlink="">
          <xdr:nvSpPr>
            <xdr:cNvPr id="217923" name="Drop Down 4931" hidden="1">
              <a:extLst>
                <a:ext uri="{63B3BB69-23CF-44E3-9099-C40C66FF867C}">
                  <a14:compatExt spid="_x0000_s217923"/>
                </a:ext>
                <a:ext uri="{FF2B5EF4-FFF2-40B4-BE49-F238E27FC236}">
                  <a16:creationId xmlns:a16="http://schemas.microsoft.com/office/drawing/2014/main" id="{00000000-0008-0000-0000-00004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7</xdr:col>
          <xdr:colOff>533400</xdr:colOff>
          <xdr:row>47</xdr:row>
          <xdr:rowOff>190500</xdr:rowOff>
        </xdr:to>
        <xdr:sp macro="" textlink="">
          <xdr:nvSpPr>
            <xdr:cNvPr id="217924" name="Drop Down 4932" hidden="1">
              <a:extLst>
                <a:ext uri="{63B3BB69-23CF-44E3-9099-C40C66FF867C}">
                  <a14:compatExt spid="_x0000_s217924"/>
                </a:ext>
                <a:ext uri="{FF2B5EF4-FFF2-40B4-BE49-F238E27FC236}">
                  <a16:creationId xmlns:a16="http://schemas.microsoft.com/office/drawing/2014/main" id="{00000000-0008-0000-0000-00004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7620</xdr:rowOff>
        </xdr:from>
        <xdr:to>
          <xdr:col>7</xdr:col>
          <xdr:colOff>533400</xdr:colOff>
          <xdr:row>48</xdr:row>
          <xdr:rowOff>198120</xdr:rowOff>
        </xdr:to>
        <xdr:sp macro="" textlink="">
          <xdr:nvSpPr>
            <xdr:cNvPr id="217925" name="Drop Down 4933" hidden="1">
              <a:extLst>
                <a:ext uri="{63B3BB69-23CF-44E3-9099-C40C66FF867C}">
                  <a14:compatExt spid="_x0000_s217925"/>
                </a:ext>
                <a:ext uri="{FF2B5EF4-FFF2-40B4-BE49-F238E27FC236}">
                  <a16:creationId xmlns:a16="http://schemas.microsoft.com/office/drawing/2014/main" id="{00000000-0008-0000-0000-00004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7620</xdr:rowOff>
        </xdr:from>
        <xdr:to>
          <xdr:col>7</xdr:col>
          <xdr:colOff>533400</xdr:colOff>
          <xdr:row>49</xdr:row>
          <xdr:rowOff>198120</xdr:rowOff>
        </xdr:to>
        <xdr:sp macro="" textlink="">
          <xdr:nvSpPr>
            <xdr:cNvPr id="217926" name="Drop Down 4934" hidden="1">
              <a:extLst>
                <a:ext uri="{63B3BB69-23CF-44E3-9099-C40C66FF867C}">
                  <a14:compatExt spid="_x0000_s217926"/>
                </a:ext>
                <a:ext uri="{FF2B5EF4-FFF2-40B4-BE49-F238E27FC236}">
                  <a16:creationId xmlns:a16="http://schemas.microsoft.com/office/drawing/2014/main" id="{00000000-0008-0000-0000-000046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22860</xdr:rowOff>
        </xdr:from>
        <xdr:to>
          <xdr:col>7</xdr:col>
          <xdr:colOff>533400</xdr:colOff>
          <xdr:row>51</xdr:row>
          <xdr:rowOff>0</xdr:rowOff>
        </xdr:to>
        <xdr:sp macro="" textlink="">
          <xdr:nvSpPr>
            <xdr:cNvPr id="217927" name="Drop Down 4935" hidden="1">
              <a:extLst>
                <a:ext uri="{63B3BB69-23CF-44E3-9099-C40C66FF867C}">
                  <a14:compatExt spid="_x0000_s217927"/>
                </a:ext>
                <a:ext uri="{FF2B5EF4-FFF2-40B4-BE49-F238E27FC236}">
                  <a16:creationId xmlns:a16="http://schemas.microsoft.com/office/drawing/2014/main" id="{00000000-0008-0000-0000-00004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22860</xdr:rowOff>
        </xdr:from>
        <xdr:to>
          <xdr:col>7</xdr:col>
          <xdr:colOff>533400</xdr:colOff>
          <xdr:row>52</xdr:row>
          <xdr:rowOff>0</xdr:rowOff>
        </xdr:to>
        <xdr:sp macro="" textlink="">
          <xdr:nvSpPr>
            <xdr:cNvPr id="217929" name="Drop Down 4937" hidden="1">
              <a:extLst>
                <a:ext uri="{63B3BB69-23CF-44E3-9099-C40C66FF867C}">
                  <a14:compatExt spid="_x0000_s217929"/>
                </a:ext>
                <a:ext uri="{FF2B5EF4-FFF2-40B4-BE49-F238E27FC236}">
                  <a16:creationId xmlns:a16="http://schemas.microsoft.com/office/drawing/2014/main" id="{00000000-0008-0000-0000-00004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7620</xdr:rowOff>
        </xdr:from>
        <xdr:to>
          <xdr:col>7</xdr:col>
          <xdr:colOff>533400</xdr:colOff>
          <xdr:row>52</xdr:row>
          <xdr:rowOff>198120</xdr:rowOff>
        </xdr:to>
        <xdr:sp macro="" textlink="">
          <xdr:nvSpPr>
            <xdr:cNvPr id="217930" name="Drop Down 4938" hidden="1">
              <a:extLst>
                <a:ext uri="{63B3BB69-23CF-44E3-9099-C40C66FF867C}">
                  <a14:compatExt spid="_x0000_s217930"/>
                </a:ext>
                <a:ext uri="{FF2B5EF4-FFF2-40B4-BE49-F238E27FC236}">
                  <a16:creationId xmlns:a16="http://schemas.microsoft.com/office/drawing/2014/main" id="{00000000-0008-0000-0000-00004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426893</xdr:colOff>
      <xdr:row>16</xdr:row>
      <xdr:rowOff>120015</xdr:rowOff>
    </xdr:from>
    <xdr:to>
      <xdr:col>7</xdr:col>
      <xdr:colOff>388620</xdr:colOff>
      <xdr:row>17</xdr:row>
      <xdr:rowOff>39731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>
          <a:endCxn id="9" idx="1"/>
        </xdr:cNvCxnSpPr>
      </xdr:nvCxnSpPr>
      <xdr:spPr>
        <a:xfrm>
          <a:off x="2636693" y="4044315"/>
          <a:ext cx="845647" cy="117836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14</xdr:row>
      <xdr:rowOff>152400</xdr:rowOff>
    </xdr:from>
    <xdr:to>
      <xdr:col>12</xdr:col>
      <xdr:colOff>381000</xdr:colOff>
      <xdr:row>17</xdr:row>
      <xdr:rowOff>41636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>
          <a:stCxn id="9" idx="3"/>
        </xdr:cNvCxnSpPr>
      </xdr:nvCxnSpPr>
      <xdr:spPr>
        <a:xfrm flipV="1">
          <a:off x="5006340" y="3333750"/>
          <a:ext cx="822960" cy="489311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18</xdr:row>
      <xdr:rowOff>38100</xdr:rowOff>
    </xdr:from>
    <xdr:to>
      <xdr:col>12</xdr:col>
      <xdr:colOff>371475</xdr:colOff>
      <xdr:row>19</xdr:row>
      <xdr:rowOff>142875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029200" y="4019550"/>
          <a:ext cx="790575" cy="304800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</xdr:row>
          <xdr:rowOff>0</xdr:rowOff>
        </xdr:from>
        <xdr:to>
          <xdr:col>19</xdr:col>
          <xdr:colOff>121920</xdr:colOff>
          <xdr:row>5</xdr:row>
          <xdr:rowOff>266700</xdr:rowOff>
        </xdr:to>
        <xdr:sp macro="" textlink="">
          <xdr:nvSpPr>
            <xdr:cNvPr id="217980" name="Drop Down 4988" hidden="1">
              <a:extLst>
                <a:ext uri="{63B3BB69-23CF-44E3-9099-C40C66FF867C}">
                  <a14:compatExt spid="_x0000_s217980"/>
                </a:ext>
                <a:ext uri="{FF2B5EF4-FFF2-40B4-BE49-F238E27FC236}">
                  <a16:creationId xmlns:a16="http://schemas.microsoft.com/office/drawing/2014/main" id="{00000000-0008-0000-0000-00007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400052</xdr:colOff>
      <xdr:row>10</xdr:row>
      <xdr:rowOff>218016</xdr:rowOff>
    </xdr:from>
    <xdr:to>
      <xdr:col>4</xdr:col>
      <xdr:colOff>85727</xdr:colOff>
      <xdr:row>13</xdr:row>
      <xdr:rowOff>17991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828677" y="2408766"/>
          <a:ext cx="971550" cy="447675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  <xdr:twoCellAnchor>
    <xdr:from>
      <xdr:col>16</xdr:col>
      <xdr:colOff>206199</xdr:colOff>
      <xdr:row>9</xdr:row>
      <xdr:rowOff>132311</xdr:rowOff>
    </xdr:from>
    <xdr:to>
      <xdr:col>19</xdr:col>
      <xdr:colOff>19509</xdr:colOff>
      <xdr:row>11</xdr:row>
      <xdr:rowOff>56111</xdr:rowOff>
    </xdr:to>
    <xdr:sp macro="" textlink="">
      <xdr:nvSpPr>
        <xdr:cNvPr id="53" name="Rechtec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7711899" y="2208761"/>
          <a:ext cx="1089660" cy="476250"/>
        </a:xfrm>
        <a:prstGeom prst="rect">
          <a:avLst/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20</xdr:col>
      <xdr:colOff>378279</xdr:colOff>
      <xdr:row>0</xdr:row>
      <xdr:rowOff>57274</xdr:rowOff>
    </xdr:from>
    <xdr:to>
      <xdr:col>23</xdr:col>
      <xdr:colOff>3214</xdr:colOff>
      <xdr:row>1</xdr:row>
      <xdr:rowOff>333375</xdr:rowOff>
    </xdr:to>
    <xdr:pic>
      <xdr:nvPicPr>
        <xdr:cNvPr id="30" name="Grafik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8479" y="57274"/>
          <a:ext cx="1167985" cy="561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400744</xdr:colOff>
      <xdr:row>25</xdr:row>
      <xdr:rowOff>104082</xdr:rowOff>
    </xdr:from>
    <xdr:to>
      <xdr:col>7</xdr:col>
      <xdr:colOff>245399</xdr:colOff>
      <xdr:row>27</xdr:row>
      <xdr:rowOff>108064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994" y="5285682"/>
          <a:ext cx="282805" cy="289732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1</a:t>
          </a:r>
        </a:p>
      </xdr:txBody>
    </xdr:sp>
    <xdr:clientData/>
  </xdr:twoCellAnchor>
  <xdr:twoCellAnchor>
    <xdr:from>
      <xdr:col>10</xdr:col>
      <xdr:colOff>76199</xdr:colOff>
      <xdr:row>25</xdr:row>
      <xdr:rowOff>83127</xdr:rowOff>
    </xdr:from>
    <xdr:to>
      <xdr:col>10</xdr:col>
      <xdr:colOff>364199</xdr:colOff>
      <xdr:row>27</xdr:row>
      <xdr:rowOff>87109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509654" y="5029200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2</a:t>
          </a:r>
        </a:p>
      </xdr:txBody>
    </xdr:sp>
    <xdr:clientData/>
  </xdr:twoCellAnchor>
  <xdr:twoCellAnchor>
    <xdr:from>
      <xdr:col>14</xdr:col>
      <xdr:colOff>48491</xdr:colOff>
      <xdr:row>25</xdr:row>
      <xdr:rowOff>83128</xdr:rowOff>
    </xdr:from>
    <xdr:to>
      <xdr:col>14</xdr:col>
      <xdr:colOff>336491</xdr:colOff>
      <xdr:row>27</xdr:row>
      <xdr:rowOff>89188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258791" y="5592388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3</a:t>
          </a:r>
        </a:p>
      </xdr:txBody>
    </xdr:sp>
    <xdr:clientData/>
  </xdr:twoCellAnchor>
  <xdr:twoCellAnchor>
    <xdr:from>
      <xdr:col>18</xdr:col>
      <xdr:colOff>62346</xdr:colOff>
      <xdr:row>25</xdr:row>
      <xdr:rowOff>83125</xdr:rowOff>
    </xdr:from>
    <xdr:to>
      <xdr:col>19</xdr:col>
      <xdr:colOff>22686</xdr:colOff>
      <xdr:row>27</xdr:row>
      <xdr:rowOff>89185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040486" y="5592385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4</a:t>
          </a:r>
        </a:p>
      </xdr:txBody>
    </xdr:sp>
    <xdr:clientData/>
  </xdr:twoCellAnchor>
  <xdr:twoCellAnchor>
    <xdr:from>
      <xdr:col>20</xdr:col>
      <xdr:colOff>112915</xdr:colOff>
      <xdr:row>25</xdr:row>
      <xdr:rowOff>68578</xdr:rowOff>
    </xdr:from>
    <xdr:to>
      <xdr:col>20</xdr:col>
      <xdr:colOff>400915</xdr:colOff>
      <xdr:row>27</xdr:row>
      <xdr:rowOff>74638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860675" y="5577838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5</a:t>
          </a:r>
        </a:p>
      </xdr:txBody>
    </xdr:sp>
    <xdr:clientData/>
  </xdr:twoCellAnchor>
  <xdr:twoCellAnchor>
    <xdr:from>
      <xdr:col>22</xdr:col>
      <xdr:colOff>284019</xdr:colOff>
      <xdr:row>25</xdr:row>
      <xdr:rowOff>62344</xdr:rowOff>
    </xdr:from>
    <xdr:to>
      <xdr:col>22</xdr:col>
      <xdr:colOff>572019</xdr:colOff>
      <xdr:row>27</xdr:row>
      <xdr:rowOff>68404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923319" y="5571604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6</a:t>
          </a:r>
        </a:p>
      </xdr:txBody>
    </xdr:sp>
    <xdr:clientData/>
  </xdr:twoCellAnchor>
  <xdr:twoCellAnchor>
    <xdr:from>
      <xdr:col>7</xdr:col>
      <xdr:colOff>10564</xdr:colOff>
      <xdr:row>39</xdr:row>
      <xdr:rowOff>49704</xdr:rowOff>
    </xdr:from>
    <xdr:to>
      <xdr:col>7</xdr:col>
      <xdr:colOff>294754</xdr:colOff>
      <xdr:row>41</xdr:row>
      <xdr:rowOff>46758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210964" y="7841154"/>
          <a:ext cx="284190" cy="292329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7</a:t>
          </a:r>
        </a:p>
      </xdr:txBody>
    </xdr:sp>
    <xdr:clientData/>
  </xdr:twoCellAnchor>
  <xdr:twoCellAnchor>
    <xdr:from>
      <xdr:col>6</xdr:col>
      <xdr:colOff>427759</xdr:colOff>
      <xdr:row>54</xdr:row>
      <xdr:rowOff>191539</xdr:rowOff>
    </xdr:from>
    <xdr:to>
      <xdr:col>7</xdr:col>
      <xdr:colOff>283324</xdr:colOff>
      <xdr:row>56</xdr:row>
      <xdr:rowOff>58361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190009" y="11002414"/>
          <a:ext cx="293715" cy="285922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8</a:t>
          </a:r>
        </a:p>
      </xdr:txBody>
    </xdr:sp>
    <xdr:clientData/>
  </xdr:twoCellAnchor>
  <xdr:twoCellAnchor>
    <xdr:from>
      <xdr:col>18</xdr:col>
      <xdr:colOff>173180</xdr:colOff>
      <xdr:row>22</xdr:row>
      <xdr:rowOff>92825</xdr:rowOff>
    </xdr:from>
    <xdr:to>
      <xdr:col>19</xdr:col>
      <xdr:colOff>133520</xdr:colOff>
      <xdr:row>24</xdr:row>
      <xdr:rowOff>121745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8151320" y="5205845"/>
          <a:ext cx="288000" cy="288000"/>
        </a:xfrm>
        <a:prstGeom prst="ellipse">
          <a:avLst/>
        </a:prstGeom>
        <a:solidFill>
          <a:srgbClr val="00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50" b="1"/>
            <a:t>9</a:t>
          </a:r>
        </a:p>
      </xdr:txBody>
    </xdr:sp>
    <xdr:clientData/>
  </xdr:twoCellAnchor>
  <xdr:twoCellAnchor editAs="oneCell">
    <xdr:from>
      <xdr:col>7</xdr:col>
      <xdr:colOff>388620</xdr:colOff>
      <xdr:row>10</xdr:row>
      <xdr:rowOff>198120</xdr:rowOff>
    </xdr:from>
    <xdr:to>
      <xdr:col>11</xdr:col>
      <xdr:colOff>57150</xdr:colOff>
      <xdr:row>24</xdr:row>
      <xdr:rowOff>22311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" r="3397"/>
        <a:stretch/>
      </xdr:blipFill>
      <xdr:spPr>
        <a:xfrm>
          <a:off x="3482340" y="2933700"/>
          <a:ext cx="1546860" cy="245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U198"/>
  <sheetViews>
    <sheetView showGridLines="0" tabSelected="1" zoomScaleNormal="100" zoomScaleSheetLayoutView="100" workbookViewId="0">
      <selection activeCell="C5" sqref="C5:E5"/>
    </sheetView>
  </sheetViews>
  <sheetFormatPr baseColWidth="10" defaultColWidth="5.44140625" defaultRowHeight="13.8" x14ac:dyDescent="0.25"/>
  <cols>
    <col min="1" max="1" width="6.44140625" style="52" customWidth="1"/>
    <col min="2" max="2" width="8.33203125" style="52" customWidth="1"/>
    <col min="3" max="6" width="6.44140625" style="52" customWidth="1"/>
    <col min="7" max="7" width="6.44140625" style="53" customWidth="1"/>
    <col min="8" max="8" width="8" style="53" customWidth="1"/>
    <col min="9" max="9" width="6.44140625" style="53" customWidth="1"/>
    <col min="10" max="10" width="5.33203125" style="53" customWidth="1"/>
    <col min="11" max="11" width="7.6640625" style="53" bestFit="1" customWidth="1"/>
    <col min="12" max="12" width="7.44140625" style="53" customWidth="1"/>
    <col min="13" max="14" width="6.44140625" style="53" customWidth="1"/>
    <col min="15" max="15" width="5.88671875" style="53" customWidth="1"/>
    <col min="16" max="16" width="9.33203125" style="53" customWidth="1"/>
    <col min="17" max="17" width="7.44140625" style="53" customWidth="1"/>
    <col min="18" max="18" width="6.44140625" style="53" customWidth="1"/>
    <col min="19" max="19" width="4.6640625" style="53" customWidth="1"/>
    <col min="20" max="20" width="6.44140625" style="53" customWidth="1"/>
    <col min="21" max="21" width="6.5546875" style="52" customWidth="1"/>
    <col min="22" max="22" width="6.44140625" style="52" customWidth="1"/>
    <col min="23" max="23" width="9.5546875" style="52" customWidth="1"/>
    <col min="24" max="24" width="6.44140625" style="52" customWidth="1"/>
    <col min="25" max="25" width="6.44140625" style="76" hidden="1" customWidth="1"/>
    <col min="26" max="26" width="5.109375" style="76" hidden="1" customWidth="1"/>
    <col min="27" max="27" width="7.44140625" style="76" hidden="1" customWidth="1"/>
    <col min="28" max="28" width="8" style="76" hidden="1" customWidth="1"/>
    <col min="29" max="29" width="6.33203125" style="76" hidden="1" customWidth="1"/>
    <col min="30" max="33" width="5.6640625" style="76" hidden="1" customWidth="1"/>
    <col min="34" max="38" width="5.44140625" style="76" hidden="1" customWidth="1"/>
    <col min="39" max="40" width="8.109375" style="76" hidden="1" customWidth="1"/>
    <col min="41" max="42" width="5.44140625" style="76" hidden="1" customWidth="1"/>
    <col min="43" max="43" width="46.33203125" style="76" hidden="1" customWidth="1"/>
    <col min="44" max="44" width="6.88671875" style="76" hidden="1" customWidth="1"/>
    <col min="45" max="49" width="5.44140625" style="77" hidden="1" customWidth="1"/>
    <col min="50" max="62" width="5.44140625" style="76" hidden="1" customWidth="1"/>
    <col min="63" max="99" width="5.44140625" style="52" hidden="1" customWidth="1"/>
    <col min="100" max="117" width="5.44140625" style="52" customWidth="1"/>
    <col min="118" max="16384" width="5.44140625" style="52"/>
  </cols>
  <sheetData>
    <row r="1" spans="1:62" ht="22.95" customHeight="1" x14ac:dyDescent="0.25">
      <c r="A1" s="538" t="s">
        <v>280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390"/>
      <c r="V1" s="3"/>
      <c r="W1" s="3"/>
      <c r="X1" s="3"/>
      <c r="Y1" s="147" t="s">
        <v>205</v>
      </c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6"/>
      <c r="AT1" s="146"/>
      <c r="AU1" s="146"/>
      <c r="AV1" s="146"/>
      <c r="AW1" s="146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</row>
    <row r="2" spans="1:62" ht="29.4" customHeight="1" x14ac:dyDescent="0.25">
      <c r="A2" s="520" t="s">
        <v>275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3"/>
      <c r="W2" s="3"/>
      <c r="X2" s="3"/>
      <c r="Y2" s="147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6"/>
      <c r="AT2" s="146"/>
      <c r="AU2" s="146"/>
      <c r="AV2" s="146"/>
      <c r="AW2" s="146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ht="15" customHeight="1" x14ac:dyDescent="0.3">
      <c r="A3" s="539" t="s">
        <v>270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391"/>
      <c r="V3" s="4"/>
      <c r="W3" s="4"/>
      <c r="X3" s="4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2"/>
      <c r="AT3" s="32"/>
      <c r="AU3" s="32"/>
      <c r="AV3" s="32"/>
      <c r="AW3" s="32"/>
    </row>
    <row r="4" spans="1:62" ht="5.4" customHeight="1" x14ac:dyDescent="0.25">
      <c r="U4" s="53"/>
      <c r="V4" s="53"/>
      <c r="W4" s="53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5"/>
      <c r="AT4" s="55"/>
      <c r="AU4" s="55"/>
      <c r="AV4" s="55"/>
      <c r="AW4" s="55"/>
    </row>
    <row r="5" spans="1:62" ht="17.25" customHeight="1" x14ac:dyDescent="0.25">
      <c r="A5" s="56" t="s">
        <v>12</v>
      </c>
      <c r="B5" s="57"/>
      <c r="C5" s="543"/>
      <c r="D5" s="543"/>
      <c r="E5" s="543"/>
      <c r="F5" s="425"/>
      <c r="G5" s="425"/>
      <c r="H5" s="425"/>
      <c r="I5" s="425"/>
      <c r="J5" s="425"/>
      <c r="K5" s="425"/>
      <c r="L5" s="425"/>
      <c r="M5" s="425"/>
      <c r="N5" s="125"/>
      <c r="O5" s="58"/>
      <c r="P5" s="58"/>
      <c r="Q5" s="58"/>
      <c r="R5" s="58"/>
      <c r="S5" s="58"/>
      <c r="T5" s="58"/>
      <c r="U5" s="59"/>
      <c r="V5" s="59"/>
      <c r="W5" s="59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1"/>
      <c r="AT5" s="61"/>
      <c r="AU5" s="61"/>
      <c r="AV5" s="61"/>
      <c r="AW5" s="61"/>
    </row>
    <row r="6" spans="1:62" ht="21.75" customHeight="1" x14ac:dyDescent="0.25">
      <c r="A6" s="56" t="s">
        <v>274</v>
      </c>
      <c r="B6" s="57"/>
      <c r="C6" s="543"/>
      <c r="D6" s="543"/>
      <c r="E6" s="543"/>
      <c r="F6" s="543"/>
      <c r="G6" s="543"/>
      <c r="H6" s="543"/>
      <c r="Q6" s="62" t="s">
        <v>42</v>
      </c>
      <c r="R6" s="540"/>
      <c r="S6" s="540"/>
      <c r="U6" s="59"/>
      <c r="V6" s="59"/>
      <c r="W6" s="59"/>
      <c r="X6" s="59"/>
      <c r="Y6" s="60"/>
      <c r="Z6" s="60"/>
      <c r="AA6" s="60"/>
      <c r="AB6" s="60"/>
      <c r="AC6" s="60">
        <v>3</v>
      </c>
      <c r="AD6" s="60">
        <f>INDEX(Jahr!A10:A12,$AC6)</f>
        <v>2023</v>
      </c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1"/>
      <c r="AT6" s="61"/>
      <c r="AU6" s="61"/>
      <c r="AV6" s="61"/>
      <c r="AW6" s="61"/>
    </row>
    <row r="7" spans="1:62" ht="21.75" customHeight="1" x14ac:dyDescent="0.25">
      <c r="A7" s="56" t="s">
        <v>4</v>
      </c>
      <c r="B7" s="57"/>
      <c r="C7" s="544"/>
      <c r="D7" s="544"/>
      <c r="E7" s="544"/>
      <c r="F7" s="544"/>
      <c r="G7" s="544"/>
      <c r="H7" s="544"/>
      <c r="P7" s="63"/>
      <c r="Q7" s="63"/>
      <c r="R7" s="64"/>
      <c r="S7" s="64"/>
      <c r="T7" s="64"/>
      <c r="U7" s="43"/>
      <c r="V7" s="43"/>
      <c r="W7" s="43"/>
      <c r="X7" s="43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33"/>
      <c r="AT7" s="33"/>
      <c r="AU7" s="33"/>
      <c r="AV7" s="33"/>
      <c r="AW7" s="33"/>
    </row>
    <row r="8" spans="1:62" ht="21.75" customHeight="1" x14ac:dyDescent="0.25">
      <c r="A8" s="56" t="s">
        <v>0</v>
      </c>
      <c r="B8" s="57"/>
      <c r="C8" s="521"/>
      <c r="D8" s="521"/>
      <c r="E8" s="521"/>
      <c r="F8" s="521"/>
      <c r="G8" s="521"/>
      <c r="H8" s="521"/>
      <c r="I8" s="519" t="s">
        <v>389</v>
      </c>
      <c r="J8" s="519"/>
      <c r="K8" s="519"/>
      <c r="L8" s="522"/>
      <c r="M8" s="522"/>
      <c r="N8" s="64"/>
      <c r="O8" s="64"/>
      <c r="P8" s="64"/>
      <c r="Q8" s="56" t="s">
        <v>271</v>
      </c>
      <c r="R8" s="542"/>
      <c r="S8" s="542"/>
      <c r="T8" s="542"/>
      <c r="U8" s="542"/>
      <c r="V8" s="542"/>
      <c r="W8" s="542"/>
      <c r="X8" s="43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33"/>
      <c r="AT8" s="33"/>
      <c r="AU8" s="33"/>
      <c r="AV8" s="33"/>
      <c r="AW8" s="33"/>
    </row>
    <row r="9" spans="1:62" s="56" customFormat="1" ht="5.4" customHeight="1" x14ac:dyDescent="0.25">
      <c r="B9" s="57"/>
      <c r="C9" s="65"/>
      <c r="D9" s="66"/>
      <c r="E9" s="66"/>
      <c r="F9" s="66"/>
      <c r="G9" s="66"/>
      <c r="H9" s="66"/>
      <c r="I9" s="66"/>
      <c r="J9" s="58"/>
      <c r="L9" s="57"/>
      <c r="M9" s="64"/>
      <c r="N9" s="64"/>
      <c r="O9" s="64"/>
      <c r="P9" s="64"/>
      <c r="Q9" s="64"/>
      <c r="R9" s="64"/>
      <c r="S9" s="64"/>
      <c r="T9" s="48"/>
      <c r="U9" s="43"/>
      <c r="V9" s="43"/>
      <c r="W9" s="43"/>
      <c r="X9" s="43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33"/>
      <c r="AT9" s="33"/>
      <c r="AU9" s="33"/>
      <c r="AV9" s="33"/>
      <c r="AW9" s="3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</row>
    <row r="10" spans="1:62" s="56" customFormat="1" ht="24.75" customHeight="1" x14ac:dyDescent="0.25">
      <c r="A10" s="44" t="s">
        <v>281</v>
      </c>
      <c r="B10" s="52"/>
      <c r="C10" s="52"/>
      <c r="D10" s="52"/>
      <c r="E10" s="52"/>
      <c r="F10" s="52"/>
      <c r="G10" s="53"/>
      <c r="J10" s="324"/>
      <c r="K10" s="324"/>
      <c r="L10" s="324"/>
      <c r="M10" s="325"/>
      <c r="N10" s="325"/>
      <c r="O10" s="325"/>
      <c r="P10" s="326"/>
      <c r="Q10" s="58"/>
      <c r="R10" s="48"/>
      <c r="S10" s="48"/>
      <c r="T10" s="48"/>
      <c r="U10" s="48"/>
      <c r="V10" s="48"/>
      <c r="W10" s="48"/>
      <c r="X10" s="48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3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</row>
    <row r="11" spans="1:62" s="56" customFormat="1" ht="18.75" customHeight="1" x14ac:dyDescent="0.25">
      <c r="A11" s="251"/>
      <c r="B11" s="252"/>
      <c r="C11" s="252"/>
      <c r="D11" s="252"/>
      <c r="E11" s="252"/>
      <c r="F11" s="252"/>
      <c r="G11" s="253"/>
      <c r="M11" s="242"/>
      <c r="N11" s="242"/>
      <c r="O11" s="242"/>
      <c r="P11" s="243"/>
      <c r="Q11" s="243"/>
      <c r="R11" s="244"/>
      <c r="S11" s="244"/>
      <c r="T11" s="244"/>
      <c r="U11" s="244"/>
      <c r="V11" s="244"/>
      <c r="W11" s="244"/>
      <c r="X11" s="48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3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</row>
    <row r="12" spans="1:62" s="56" customFormat="1" ht="12.75" customHeight="1" thickBot="1" x14ac:dyDescent="0.35">
      <c r="A12" s="254"/>
      <c r="B12" s="255"/>
      <c r="C12" s="255"/>
      <c r="D12" s="255"/>
      <c r="E12" s="255"/>
      <c r="F12" s="255"/>
      <c r="G12" s="256"/>
      <c r="M12" s="245"/>
      <c r="N12" s="245"/>
      <c r="O12" s="242"/>
      <c r="P12" s="242"/>
      <c r="Q12" s="242"/>
      <c r="R12" s="243"/>
      <c r="S12" s="243"/>
      <c r="T12" s="244"/>
      <c r="U12" s="244"/>
      <c r="V12" s="244"/>
      <c r="W12" s="244"/>
      <c r="X12" s="48"/>
      <c r="Y12" s="35"/>
      <c r="Z12" s="35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</row>
    <row r="13" spans="1:62" s="56" customFormat="1" ht="15.75" customHeight="1" x14ac:dyDescent="0.25">
      <c r="A13" s="252"/>
      <c r="B13" s="252"/>
      <c r="C13" s="252"/>
      <c r="D13" s="252"/>
      <c r="E13" s="252"/>
      <c r="F13" s="252"/>
      <c r="G13" s="257"/>
      <c r="H13" s="132"/>
      <c r="I13" s="132"/>
      <c r="J13" s="132"/>
      <c r="K13" s="132"/>
      <c r="L13" s="132"/>
      <c r="M13" s="246"/>
      <c r="N13" s="451" t="s">
        <v>380</v>
      </c>
      <c r="O13" s="452"/>
      <c r="P13" s="452"/>
      <c r="Q13" s="452"/>
      <c r="R13" s="452"/>
      <c r="S13" s="452"/>
      <c r="T13" s="452"/>
      <c r="U13" s="452"/>
      <c r="V13" s="452"/>
      <c r="W13" s="453"/>
      <c r="X13" s="43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33"/>
      <c r="AW13" s="3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</row>
    <row r="14" spans="1:62" s="56" customFormat="1" ht="15.75" customHeight="1" thickBot="1" x14ac:dyDescent="0.3">
      <c r="A14" s="252"/>
      <c r="B14" s="252"/>
      <c r="C14" s="252"/>
      <c r="D14" s="252"/>
      <c r="E14" s="252"/>
      <c r="F14" s="252"/>
      <c r="G14" s="257"/>
      <c r="H14" s="141"/>
      <c r="I14" s="132"/>
      <c r="J14" s="132"/>
      <c r="K14" s="132"/>
      <c r="L14" s="132"/>
      <c r="M14" s="246"/>
      <c r="N14" s="133"/>
      <c r="O14" s="134"/>
      <c r="P14" s="454" t="s">
        <v>1</v>
      </c>
      <c r="Q14" s="455"/>
      <c r="R14" s="455"/>
      <c r="S14" s="456"/>
      <c r="T14" s="454" t="s">
        <v>209</v>
      </c>
      <c r="U14" s="455"/>
      <c r="V14" s="455"/>
      <c r="W14" s="457"/>
      <c r="X14" s="43"/>
      <c r="Y14" s="42"/>
      <c r="Z14" s="76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33"/>
      <c r="AW14" s="3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</row>
    <row r="15" spans="1:62" s="56" customFormat="1" ht="15.75" customHeight="1" thickBot="1" x14ac:dyDescent="0.3">
      <c r="A15" s="130"/>
      <c r="B15" s="131"/>
      <c r="C15" s="452" t="s">
        <v>375</v>
      </c>
      <c r="D15" s="452"/>
      <c r="E15" s="452"/>
      <c r="F15" s="453"/>
      <c r="G15" s="257"/>
      <c r="H15" s="141"/>
      <c r="I15" s="132"/>
      <c r="J15" s="132"/>
      <c r="K15" s="132"/>
      <c r="L15" s="132"/>
      <c r="M15" s="246"/>
      <c r="N15" s="458" t="s">
        <v>269</v>
      </c>
      <c r="O15" s="459"/>
      <c r="P15" s="470">
        <f>+AG39</f>
        <v>0</v>
      </c>
      <c r="Q15" s="541"/>
      <c r="R15" s="541"/>
      <c r="S15" s="472"/>
      <c r="T15" s="470">
        <f>+AH39</f>
        <v>0</v>
      </c>
      <c r="U15" s="541"/>
      <c r="V15" s="541"/>
      <c r="W15" s="471"/>
      <c r="X15" s="43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33"/>
      <c r="AW15" s="3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</row>
    <row r="16" spans="1:62" s="56" customFormat="1" ht="15.75" customHeight="1" thickBot="1" x14ac:dyDescent="0.3">
      <c r="A16" s="136"/>
      <c r="B16" s="137"/>
      <c r="C16" s="454" t="s">
        <v>1</v>
      </c>
      <c r="D16" s="456"/>
      <c r="E16" s="454" t="s">
        <v>209</v>
      </c>
      <c r="F16" s="457"/>
      <c r="G16" s="257"/>
      <c r="H16" s="141"/>
      <c r="I16" s="132"/>
      <c r="J16" s="132"/>
      <c r="K16" s="132"/>
      <c r="L16" s="132"/>
      <c r="M16" s="246"/>
      <c r="N16" s="246"/>
      <c r="O16" s="246"/>
      <c r="P16" s="246"/>
      <c r="Q16" s="246"/>
      <c r="R16" s="246"/>
      <c r="S16" s="246"/>
      <c r="T16" s="246"/>
      <c r="U16" s="248"/>
      <c r="V16" s="248"/>
      <c r="W16" s="248"/>
      <c r="X16" s="48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3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</row>
    <row r="17" spans="1:62" s="56" customFormat="1" ht="15.75" customHeight="1" thickBot="1" x14ac:dyDescent="0.3">
      <c r="A17" s="333" t="s">
        <v>269</v>
      </c>
      <c r="B17" s="138"/>
      <c r="C17" s="470">
        <f>+AD38</f>
        <v>0</v>
      </c>
      <c r="D17" s="472"/>
      <c r="E17" s="470">
        <f>+AE38</f>
        <v>0</v>
      </c>
      <c r="F17" s="471"/>
      <c r="G17" s="257"/>
      <c r="H17" s="141"/>
      <c r="I17" s="132"/>
      <c r="J17" s="132"/>
      <c r="K17" s="132"/>
      <c r="L17" s="132"/>
      <c r="M17" s="246"/>
      <c r="N17" s="451" t="s">
        <v>32</v>
      </c>
      <c r="O17" s="452"/>
      <c r="P17" s="452"/>
      <c r="Q17" s="452"/>
      <c r="R17" s="452"/>
      <c r="S17" s="452"/>
      <c r="T17" s="452"/>
      <c r="U17" s="452"/>
      <c r="V17" s="452"/>
      <c r="W17" s="453"/>
      <c r="X17" s="43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33"/>
      <c r="AW17" s="3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</row>
    <row r="18" spans="1:62" s="56" customFormat="1" ht="15.75" customHeight="1" thickBot="1" x14ac:dyDescent="0.3">
      <c r="A18" s="259"/>
      <c r="B18" s="259"/>
      <c r="C18" s="259"/>
      <c r="D18" s="259"/>
      <c r="E18" s="259"/>
      <c r="F18" s="259"/>
      <c r="G18" s="257"/>
      <c r="H18" s="141"/>
      <c r="I18" s="132"/>
      <c r="J18" s="132"/>
      <c r="K18" s="132"/>
      <c r="L18" s="132"/>
      <c r="M18" s="246"/>
      <c r="N18" s="135"/>
      <c r="O18" s="142"/>
      <c r="P18" s="463" t="s">
        <v>277</v>
      </c>
      <c r="Q18" s="464"/>
      <c r="R18" s="464"/>
      <c r="S18" s="465"/>
      <c r="T18" s="460" t="s">
        <v>276</v>
      </c>
      <c r="U18" s="461"/>
      <c r="V18" s="461"/>
      <c r="W18" s="462"/>
      <c r="X18" s="48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3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</row>
    <row r="19" spans="1:62" s="56" customFormat="1" ht="15.75" customHeight="1" x14ac:dyDescent="0.25">
      <c r="A19" s="139"/>
      <c r="B19" s="140"/>
      <c r="C19" s="452" t="s">
        <v>376</v>
      </c>
      <c r="D19" s="452"/>
      <c r="E19" s="452"/>
      <c r="F19" s="453"/>
      <c r="G19" s="257"/>
      <c r="H19" s="141"/>
      <c r="I19" s="132"/>
      <c r="J19" s="132"/>
      <c r="K19" s="132"/>
      <c r="L19" s="132"/>
      <c r="M19" s="246"/>
      <c r="N19" s="133"/>
      <c r="O19" s="143"/>
      <c r="P19" s="454" t="s">
        <v>1</v>
      </c>
      <c r="Q19" s="456"/>
      <c r="R19" s="454" t="s">
        <v>209</v>
      </c>
      <c r="S19" s="456"/>
      <c r="T19" s="454" t="s">
        <v>1</v>
      </c>
      <c r="U19" s="456"/>
      <c r="V19" s="454" t="s">
        <v>209</v>
      </c>
      <c r="W19" s="457"/>
      <c r="X19" s="43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33"/>
      <c r="AV19" s="33"/>
      <c r="AW19" s="3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</row>
    <row r="20" spans="1:62" s="56" customFormat="1" ht="15.75" customHeight="1" thickBot="1" x14ac:dyDescent="0.3">
      <c r="A20" s="133"/>
      <c r="B20" s="134"/>
      <c r="C20" s="454" t="s">
        <v>1</v>
      </c>
      <c r="D20" s="456"/>
      <c r="E20" s="454" t="s">
        <v>209</v>
      </c>
      <c r="F20" s="457"/>
      <c r="G20" s="257"/>
      <c r="H20" s="141"/>
      <c r="I20" s="132"/>
      <c r="J20" s="132"/>
      <c r="K20" s="132"/>
      <c r="L20" s="132"/>
      <c r="M20" s="246"/>
      <c r="N20" s="458" t="s">
        <v>269</v>
      </c>
      <c r="O20" s="459"/>
      <c r="P20" s="470">
        <f>+C21+C17-P15</f>
        <v>0</v>
      </c>
      <c r="Q20" s="472"/>
      <c r="R20" s="470">
        <f>+E21+E17-T15</f>
        <v>0</v>
      </c>
      <c r="S20" s="472"/>
      <c r="T20" s="470">
        <f>+AA38</f>
        <v>0</v>
      </c>
      <c r="U20" s="472"/>
      <c r="V20" s="470">
        <f>+AB38</f>
        <v>0</v>
      </c>
      <c r="W20" s="471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33"/>
      <c r="AR20" s="33"/>
      <c r="AS20" s="33"/>
      <c r="AT20" s="33"/>
      <c r="AU20" s="33"/>
      <c r="AV20" s="42"/>
      <c r="AW20" s="42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</row>
    <row r="21" spans="1:62" s="56" customFormat="1" ht="15.75" customHeight="1" thickBot="1" x14ac:dyDescent="0.3">
      <c r="A21" s="333" t="s">
        <v>269</v>
      </c>
      <c r="B21" s="138"/>
      <c r="C21" s="470">
        <f>+AD110</f>
        <v>0</v>
      </c>
      <c r="D21" s="472"/>
      <c r="E21" s="470">
        <f>+AE110</f>
        <v>0</v>
      </c>
      <c r="F21" s="471"/>
      <c r="G21" s="258"/>
      <c r="H21" s="63"/>
      <c r="I21" s="63"/>
      <c r="J21" s="63"/>
      <c r="K21" s="63"/>
      <c r="L21" s="63"/>
      <c r="M21" s="247"/>
      <c r="N21" s="466" t="s">
        <v>212</v>
      </c>
      <c r="O21" s="467"/>
      <c r="P21" s="468">
        <f>IF(I31+I32+I33+I34+I35+I36+I37=0,0,P20/(I31+I32+I33+I34+I35+I36+I37))</f>
        <v>0</v>
      </c>
      <c r="Q21" s="469"/>
      <c r="R21" s="468">
        <f>IF(I31+I32+I33+I34+I35+I36+I37=0,0,R20/(I31+I32+I33+I34+I35+I36+I37))</f>
        <v>0</v>
      </c>
      <c r="S21" s="587"/>
      <c r="T21" s="592" t="str">
        <f>IF(Y53&gt;0,"Nährstoffgehalt Futter",IF(Y38&gt;0,"Verkauf Eimasse",""))</f>
        <v/>
      </c>
      <c r="U21" s="593"/>
      <c r="V21" s="593"/>
      <c r="W21" s="594"/>
      <c r="X21" s="63"/>
      <c r="Y21" s="35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</row>
    <row r="22" spans="1:62" s="56" customFormat="1" ht="15.75" customHeight="1" thickBot="1" x14ac:dyDescent="0.35">
      <c r="A22" s="260"/>
      <c r="B22" s="260"/>
      <c r="C22" s="261"/>
      <c r="D22" s="261"/>
      <c r="E22" s="261"/>
      <c r="F22" s="261"/>
      <c r="G22" s="258"/>
      <c r="H22" s="63"/>
      <c r="I22" s="63"/>
      <c r="J22" s="63"/>
      <c r="K22" s="63"/>
      <c r="L22" s="63"/>
      <c r="M22" s="247"/>
      <c r="N22" s="588" t="s">
        <v>214</v>
      </c>
      <c r="O22" s="589"/>
      <c r="P22" s="604" t="str">
        <f>IF(P20&lt;=T20,"ja","nein")</f>
        <v>ja</v>
      </c>
      <c r="Q22" s="605"/>
      <c r="R22" s="604" t="str">
        <f>IF(R20&lt;=V20,"ja","nein")</f>
        <v>ja</v>
      </c>
      <c r="S22" s="605"/>
      <c r="T22" s="606" t="str">
        <f>IF(Y53&gt;0,"unvollständig",IF(Y38&gt;0,"unplausibel",""))</f>
        <v/>
      </c>
      <c r="U22" s="607"/>
      <c r="V22" s="607"/>
      <c r="W22" s="608"/>
      <c r="X22" s="63"/>
      <c r="Y22" s="35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</row>
    <row r="23" spans="1:62" s="56" customFormat="1" ht="15.75" customHeight="1" thickBot="1" x14ac:dyDescent="0.35">
      <c r="A23" s="262"/>
      <c r="B23" s="255"/>
      <c r="C23" s="255"/>
      <c r="D23" s="252"/>
      <c r="E23" s="258"/>
      <c r="F23" s="258"/>
      <c r="G23" s="258"/>
      <c r="H23" s="63"/>
      <c r="I23" s="63"/>
      <c r="J23" s="63"/>
      <c r="K23" s="63"/>
      <c r="L23" s="63"/>
      <c r="M23" s="247"/>
      <c r="N23" s="598" t="s">
        <v>282</v>
      </c>
      <c r="O23" s="599"/>
      <c r="P23" s="595" t="str">
        <f>IF(T20=0,"",P20/T20)</f>
        <v/>
      </c>
      <c r="Q23" s="597"/>
      <c r="R23" s="595" t="str">
        <f>IF(V20=0,"",R20/V20)</f>
        <v/>
      </c>
      <c r="S23" s="596"/>
      <c r="T23" s="600"/>
      <c r="U23" s="601"/>
      <c r="V23" s="601"/>
      <c r="W23" s="602"/>
      <c r="X23" s="63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33"/>
      <c r="AW23" s="3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</row>
    <row r="24" spans="1:62" s="56" customFormat="1" ht="5.25" customHeight="1" x14ac:dyDescent="0.25">
      <c r="A24" s="262"/>
      <c r="B24" s="255"/>
      <c r="C24" s="255"/>
      <c r="D24" s="252"/>
      <c r="E24" s="258"/>
      <c r="F24" s="258"/>
      <c r="G24" s="258"/>
      <c r="H24" s="63"/>
      <c r="I24" s="63"/>
      <c r="J24" s="63"/>
      <c r="K24" s="63"/>
      <c r="L24" s="63"/>
      <c r="M24" s="247"/>
      <c r="N24" s="249"/>
      <c r="O24" s="249"/>
      <c r="P24" s="250"/>
      <c r="Q24" s="250"/>
      <c r="R24" s="250"/>
      <c r="S24" s="250"/>
      <c r="T24" s="245"/>
      <c r="U24" s="245"/>
      <c r="V24" s="245"/>
      <c r="W24" s="245"/>
      <c r="X24" s="63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33"/>
      <c r="AW24" s="3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</row>
    <row r="25" spans="1:62" s="56" customFormat="1" ht="11.25" customHeight="1" x14ac:dyDescent="0.25">
      <c r="A25" s="49"/>
      <c r="B25" s="65"/>
      <c r="C25" s="65"/>
      <c r="D25" s="65"/>
      <c r="E25" s="65"/>
      <c r="F25" s="65"/>
      <c r="G25" s="65"/>
      <c r="H25" s="65"/>
      <c r="I25" s="65"/>
      <c r="J25" s="86"/>
      <c r="K25" s="58"/>
      <c r="L25" s="67"/>
      <c r="M25" s="68"/>
      <c r="N25" s="68"/>
      <c r="O25" s="68"/>
      <c r="P25" s="68"/>
      <c r="Q25" s="48"/>
      <c r="X25" s="43"/>
      <c r="Y25" s="42"/>
      <c r="Z25" s="42"/>
      <c r="AA25" s="42"/>
      <c r="AB25" s="42"/>
      <c r="AC25" s="42"/>
      <c r="AD25" s="42"/>
      <c r="AE25" s="42"/>
      <c r="AF25" s="42" t="s">
        <v>196</v>
      </c>
      <c r="AG25" s="42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</row>
    <row r="26" spans="1:62" ht="16.5" customHeight="1" x14ac:dyDescent="0.3">
      <c r="A26" s="329" t="s">
        <v>268</v>
      </c>
      <c r="B26" s="330"/>
      <c r="C26" s="331"/>
      <c r="D26" s="332"/>
      <c r="E26" s="332"/>
      <c r="F26" s="323"/>
      <c r="G26" s="66"/>
      <c r="H26" s="66"/>
      <c r="I26" s="66"/>
      <c r="J26" s="66"/>
      <c r="K26" s="66"/>
      <c r="L26" s="69"/>
      <c r="M26" s="67"/>
      <c r="N26" s="70"/>
      <c r="O26" s="71"/>
      <c r="P26" s="72"/>
      <c r="Q26" s="72"/>
      <c r="R26" s="72"/>
      <c r="S26" s="72"/>
      <c r="T26" s="72"/>
      <c r="U26" s="72"/>
      <c r="V26" s="72"/>
      <c r="W26" s="72"/>
      <c r="X26" s="72"/>
      <c r="Y26" s="78"/>
      <c r="Z26" s="78"/>
      <c r="AA26" s="73"/>
      <c r="AB26" s="73"/>
      <c r="AC26" s="73"/>
      <c r="AD26" s="73"/>
      <c r="AE26" s="74"/>
      <c r="AF26" s="75"/>
      <c r="AG26" s="75"/>
      <c r="AH26" s="75"/>
      <c r="AI26" s="75"/>
      <c r="AJ26" s="75"/>
      <c r="AK26" s="75"/>
      <c r="AL26" s="75"/>
      <c r="AM26" s="75"/>
      <c r="AS26" s="76"/>
    </row>
    <row r="27" spans="1:62" ht="6" customHeight="1" thickBot="1" x14ac:dyDescent="0.3">
      <c r="B27" s="57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58"/>
      <c r="N27" s="56"/>
      <c r="O27" s="57"/>
      <c r="P27" s="64"/>
      <c r="Q27" s="64"/>
      <c r="R27" s="64"/>
      <c r="S27" s="64"/>
      <c r="T27" s="64"/>
      <c r="U27" s="64"/>
      <c r="V27" s="64"/>
      <c r="W27" s="64"/>
      <c r="X27" s="64"/>
      <c r="Y27" s="78"/>
      <c r="Z27" s="78"/>
      <c r="AA27" s="78"/>
      <c r="AB27" s="78"/>
      <c r="AC27" s="78"/>
      <c r="AD27" s="78"/>
      <c r="AE27" s="35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4"/>
      <c r="AR27" s="75"/>
      <c r="AS27" s="75"/>
      <c r="AT27" s="75"/>
      <c r="AU27" s="75"/>
      <c r="AV27" s="75"/>
      <c r="AW27" s="76"/>
    </row>
    <row r="28" spans="1:62" ht="16.5" customHeight="1" x14ac:dyDescent="0.25">
      <c r="A28" s="79"/>
      <c r="B28" s="80"/>
      <c r="C28" s="81"/>
      <c r="D28" s="82"/>
      <c r="E28" s="82"/>
      <c r="F28" s="82"/>
      <c r="G28" s="82"/>
      <c r="H28" s="82"/>
      <c r="I28" s="493" t="s">
        <v>8</v>
      </c>
      <c r="J28" s="524"/>
      <c r="K28" s="494"/>
      <c r="L28" s="493" t="s">
        <v>6</v>
      </c>
      <c r="M28" s="524"/>
      <c r="N28" s="524"/>
      <c r="O28" s="524"/>
      <c r="P28" s="591" t="s">
        <v>200</v>
      </c>
      <c r="Q28" s="554"/>
      <c r="R28" s="554"/>
      <c r="S28" s="554"/>
      <c r="T28" s="490" t="s">
        <v>11</v>
      </c>
      <c r="U28" s="603"/>
      <c r="V28" s="491" t="s">
        <v>210</v>
      </c>
      <c r="W28" s="603"/>
      <c r="X28" s="83"/>
      <c r="Y28" s="149"/>
      <c r="Z28" s="78"/>
      <c r="AA28" s="78"/>
      <c r="AB28" s="78"/>
      <c r="AC28" s="78"/>
      <c r="AD28" s="78"/>
      <c r="AE28" s="78"/>
      <c r="AF28" s="35"/>
      <c r="AH28" s="144"/>
      <c r="AI28" s="144"/>
      <c r="AJ28" s="273"/>
      <c r="AK28" s="273"/>
      <c r="AL28" s="273"/>
      <c r="AM28" s="144"/>
      <c r="AN28" s="84"/>
      <c r="AO28" s="85"/>
      <c r="AQ28" s="54"/>
      <c r="AR28" s="54"/>
      <c r="AS28" s="54"/>
      <c r="AT28" s="54"/>
      <c r="AU28" s="54"/>
      <c r="AV28" s="54"/>
      <c r="AW28" s="54"/>
    </row>
    <row r="29" spans="1:62" ht="16.5" customHeight="1" x14ac:dyDescent="0.25">
      <c r="A29" s="28" t="s">
        <v>7</v>
      </c>
      <c r="B29" s="57"/>
      <c r="C29" s="322"/>
      <c r="D29" s="323"/>
      <c r="E29" s="323"/>
      <c r="F29" s="323"/>
      <c r="G29" s="323"/>
      <c r="H29" s="323"/>
      <c r="I29" s="525" t="s">
        <v>9</v>
      </c>
      <c r="J29" s="526"/>
      <c r="K29" s="527"/>
      <c r="L29" s="536" t="s">
        <v>10</v>
      </c>
      <c r="M29" s="537"/>
      <c r="N29" s="590" t="s">
        <v>204</v>
      </c>
      <c r="O29" s="561"/>
      <c r="P29" s="536" t="s">
        <v>10</v>
      </c>
      <c r="Q29" s="537"/>
      <c r="R29" s="590" t="s">
        <v>204</v>
      </c>
      <c r="S29" s="561"/>
      <c r="T29" s="583" t="s">
        <v>261</v>
      </c>
      <c r="U29" s="584"/>
      <c r="V29" s="523" t="s">
        <v>204</v>
      </c>
      <c r="W29" s="584"/>
      <c r="X29" s="86"/>
      <c r="Y29" s="88"/>
      <c r="Z29" s="78"/>
      <c r="AA29" s="78" t="s">
        <v>14</v>
      </c>
      <c r="AB29" s="78"/>
      <c r="AC29" s="78"/>
      <c r="AD29" s="78" t="s">
        <v>6</v>
      </c>
      <c r="AE29" s="78"/>
      <c r="AF29" s="35"/>
      <c r="AG29" s="76" t="s">
        <v>263</v>
      </c>
      <c r="AH29" s="144"/>
      <c r="AI29" s="144"/>
      <c r="AJ29" s="76" t="s">
        <v>264</v>
      </c>
      <c r="AK29" s="273"/>
      <c r="AL29" s="273"/>
      <c r="AM29" s="487" t="s">
        <v>211</v>
      </c>
      <c r="AN29" s="487"/>
      <c r="AO29" s="487"/>
      <c r="AQ29" s="54"/>
      <c r="AR29" s="54"/>
      <c r="AS29" s="54"/>
      <c r="AT29" s="54"/>
      <c r="AU29" s="54"/>
      <c r="AV29" s="54"/>
      <c r="AW29" s="54"/>
    </row>
    <row r="30" spans="1:62" ht="16.5" customHeight="1" thickBot="1" x14ac:dyDescent="0.3">
      <c r="A30" s="87"/>
      <c r="B30" s="57"/>
      <c r="C30" s="65"/>
      <c r="D30" s="66"/>
      <c r="E30" s="66"/>
      <c r="F30" s="66"/>
      <c r="G30" s="66"/>
      <c r="H30" s="66"/>
      <c r="I30" s="476" t="s">
        <v>202</v>
      </c>
      <c r="J30" s="500"/>
      <c r="K30" s="528"/>
      <c r="L30" s="476" t="s">
        <v>203</v>
      </c>
      <c r="M30" s="477"/>
      <c r="N30" s="499" t="s">
        <v>13</v>
      </c>
      <c r="O30" s="500"/>
      <c r="P30" s="476" t="s">
        <v>203</v>
      </c>
      <c r="Q30" s="477"/>
      <c r="R30" s="499" t="s">
        <v>13</v>
      </c>
      <c r="S30" s="500"/>
      <c r="T30" s="583" t="s">
        <v>262</v>
      </c>
      <c r="U30" s="584"/>
      <c r="V30" s="580"/>
      <c r="W30" s="496"/>
      <c r="X30" s="86"/>
      <c r="Y30" s="88"/>
      <c r="Z30" s="78"/>
      <c r="AA30" s="88" t="s">
        <v>1</v>
      </c>
      <c r="AB30" s="88" t="s">
        <v>2</v>
      </c>
      <c r="AC30" s="89" t="s">
        <v>3</v>
      </c>
      <c r="AD30" s="88" t="s">
        <v>1</v>
      </c>
      <c r="AE30" s="88" t="s">
        <v>2</v>
      </c>
      <c r="AF30" s="89" t="s">
        <v>3</v>
      </c>
      <c r="AG30" s="88" t="s">
        <v>1</v>
      </c>
      <c r="AH30" s="88" t="s">
        <v>2</v>
      </c>
      <c r="AI30" s="89" t="s">
        <v>3</v>
      </c>
      <c r="AJ30" s="88" t="s">
        <v>1</v>
      </c>
      <c r="AK30" s="88" t="s">
        <v>2</v>
      </c>
      <c r="AL30" s="89" t="s">
        <v>3</v>
      </c>
      <c r="AM30" s="88" t="s">
        <v>1</v>
      </c>
      <c r="AN30" s="88" t="s">
        <v>2</v>
      </c>
      <c r="AO30" s="89" t="s">
        <v>3</v>
      </c>
      <c r="AQ30" s="54"/>
      <c r="AR30" s="54"/>
      <c r="AS30" s="54"/>
      <c r="AT30" s="54"/>
      <c r="AU30" s="54"/>
      <c r="AV30" s="54"/>
      <c r="AW30" s="54"/>
    </row>
    <row r="31" spans="1:62" ht="16.5" customHeight="1" x14ac:dyDescent="0.25">
      <c r="A31" s="79"/>
      <c r="B31" s="80"/>
      <c r="C31" s="81"/>
      <c r="D31" s="82"/>
      <c r="E31" s="82"/>
      <c r="F31" s="82"/>
      <c r="G31" s="82"/>
      <c r="H31" s="82"/>
      <c r="I31" s="529"/>
      <c r="J31" s="529"/>
      <c r="K31" s="530"/>
      <c r="L31" s="501"/>
      <c r="M31" s="502"/>
      <c r="N31" s="568"/>
      <c r="O31" s="569"/>
      <c r="P31" s="501"/>
      <c r="Q31" s="502"/>
      <c r="R31" s="568"/>
      <c r="S31" s="569"/>
      <c r="T31" s="585"/>
      <c r="U31" s="586"/>
      <c r="V31" s="569"/>
      <c r="W31" s="581"/>
      <c r="X31" s="90"/>
      <c r="Y31" s="93" t="str">
        <f t="shared" ref="Y31:Y37" si="0">IF(AP31&lt;&gt;22,"",IF(OR(T31&lt;I31*17.6*0.5,T31&gt;I31*17.6*2),1,""))</f>
        <v/>
      </c>
      <c r="Z31" s="78"/>
      <c r="AA31" s="91">
        <f t="shared" ref="AA31:AC37" si="1">+$I31*AR31</f>
        <v>0</v>
      </c>
      <c r="AB31" s="91">
        <f t="shared" si="1"/>
        <v>0</v>
      </c>
      <c r="AC31" s="92">
        <f t="shared" si="1"/>
        <v>0</v>
      </c>
      <c r="AD31" s="93">
        <f t="shared" ref="AD31:AF37" si="2">+$L31*$N31/100*AU31</f>
        <v>0</v>
      </c>
      <c r="AE31" s="93">
        <f t="shared" si="2"/>
        <v>0</v>
      </c>
      <c r="AF31" s="94">
        <f t="shared" si="2"/>
        <v>0</v>
      </c>
      <c r="AG31" s="93">
        <f t="shared" ref="AG31:AI37" si="3">+$P31*$R31/100*AU31</f>
        <v>0</v>
      </c>
      <c r="AH31" s="93">
        <f t="shared" si="3"/>
        <v>0</v>
      </c>
      <c r="AI31" s="94">
        <f t="shared" si="3"/>
        <v>0</v>
      </c>
      <c r="AJ31" s="93" cm="1">
        <f t="array" ref="AJ31">IF(INDEX(Tiere!H$5:H$41,$AP31)=3,T31*0.019,0)</f>
        <v>0</v>
      </c>
      <c r="AK31" s="93" cm="1">
        <f t="array" ref="AK31">IF(INDEX(Tiere!H$5:H$41,$AP31)=3,T31*0.00481,0)</f>
        <v>0</v>
      </c>
      <c r="AL31" s="94">
        <f t="shared" ref="AL31:AL37" si="4">+$P31*$R31/100*AZ31</f>
        <v>0</v>
      </c>
      <c r="AM31" s="144">
        <f t="shared" ref="AM31:AM37" si="5">+V31*AU31/100</f>
        <v>0</v>
      </c>
      <c r="AN31" s="144">
        <f t="shared" ref="AN31:AN37" si="6">+V31*AV31/100</f>
        <v>0</v>
      </c>
      <c r="AO31" s="85"/>
      <c r="AP31" s="76">
        <v>1</v>
      </c>
      <c r="AQ31" s="95">
        <f>INDEX(Tiere!A$5:A$41,$AP31)</f>
        <v>0</v>
      </c>
      <c r="AR31" s="95">
        <f>INDEX(Tiere!B$5:B$41,$AP31)</f>
        <v>0</v>
      </c>
      <c r="AS31" s="95">
        <f>INDEX(Tiere!C$5:C$41,$AP31)</f>
        <v>0</v>
      </c>
      <c r="AT31" s="95">
        <f>INDEX(Tiere!D$5:D$41,$AP31)</f>
        <v>0</v>
      </c>
      <c r="AU31" s="95">
        <f>INDEX(Tiere!E$5:E$41,$AP31)</f>
        <v>0</v>
      </c>
      <c r="AV31" s="95">
        <f>INDEX(Tiere!F$5:F$41,$AP31)</f>
        <v>0</v>
      </c>
      <c r="AW31" s="95">
        <f>INDEX(Tiere!G$5:G$41,$AP31)</f>
        <v>0</v>
      </c>
    </row>
    <row r="32" spans="1:62" ht="16.5" customHeight="1" x14ac:dyDescent="0.25">
      <c r="A32" s="87"/>
      <c r="B32" s="57"/>
      <c r="C32" s="65"/>
      <c r="D32" s="66"/>
      <c r="E32" s="66"/>
      <c r="F32" s="66"/>
      <c r="G32" s="66"/>
      <c r="H32" s="66"/>
      <c r="I32" s="475"/>
      <c r="J32" s="475"/>
      <c r="K32" s="531"/>
      <c r="L32" s="473"/>
      <c r="M32" s="474"/>
      <c r="N32" s="532"/>
      <c r="O32" s="533"/>
      <c r="P32" s="473"/>
      <c r="Q32" s="474"/>
      <c r="R32" s="532"/>
      <c r="S32" s="533"/>
      <c r="T32" s="574"/>
      <c r="U32" s="575"/>
      <c r="V32" s="582"/>
      <c r="W32" s="533"/>
      <c r="X32" s="90"/>
      <c r="Y32" s="93" t="str">
        <f t="shared" si="0"/>
        <v/>
      </c>
      <c r="Z32" s="78"/>
      <c r="AA32" s="91">
        <f t="shared" si="1"/>
        <v>0</v>
      </c>
      <c r="AB32" s="91">
        <f t="shared" si="1"/>
        <v>0</v>
      </c>
      <c r="AC32" s="92">
        <f t="shared" si="1"/>
        <v>0</v>
      </c>
      <c r="AD32" s="93">
        <f t="shared" si="2"/>
        <v>0</v>
      </c>
      <c r="AE32" s="93">
        <f t="shared" si="2"/>
        <v>0</v>
      </c>
      <c r="AF32" s="94">
        <f t="shared" si="2"/>
        <v>0</v>
      </c>
      <c r="AG32" s="93">
        <f t="shared" si="3"/>
        <v>0</v>
      </c>
      <c r="AH32" s="93">
        <f t="shared" si="3"/>
        <v>0</v>
      </c>
      <c r="AI32" s="94">
        <f t="shared" si="3"/>
        <v>0</v>
      </c>
      <c r="AJ32" s="93" cm="1">
        <f t="array" ref="AJ32">IF(INDEX(Tiere!H$5:H$41,$AP32)=3,T32*0.019,0)</f>
        <v>0</v>
      </c>
      <c r="AK32" s="93" cm="1">
        <f t="array" ref="AK32">IF(INDEX(Tiere!H$5:H$41,$AP32)=3,T32*0.00481,0)</f>
        <v>0</v>
      </c>
      <c r="AL32" s="94">
        <f t="shared" si="4"/>
        <v>0</v>
      </c>
      <c r="AM32" s="144">
        <f t="shared" si="5"/>
        <v>0</v>
      </c>
      <c r="AN32" s="144">
        <f t="shared" si="6"/>
        <v>0</v>
      </c>
      <c r="AO32" s="85"/>
      <c r="AP32" s="76">
        <v>1</v>
      </c>
      <c r="AQ32" s="95">
        <f>INDEX(Tiere!A$5:A$41,$AP32)</f>
        <v>0</v>
      </c>
      <c r="AR32" s="95">
        <f>INDEX(Tiere!B$5:B$41,$AP32)</f>
        <v>0</v>
      </c>
      <c r="AS32" s="95">
        <f>INDEX(Tiere!C$5:C$41,$AP32)</f>
        <v>0</v>
      </c>
      <c r="AT32" s="95">
        <f>INDEX(Tiere!D$5:D$41,$AP32)</f>
        <v>0</v>
      </c>
      <c r="AU32" s="95">
        <f>INDEX(Tiere!E$5:E$41,$AP32)</f>
        <v>0</v>
      </c>
      <c r="AV32" s="95">
        <f>INDEX(Tiere!F$5:F$41,$AP32)</f>
        <v>0</v>
      </c>
      <c r="AW32" s="95">
        <f>INDEX(Tiere!G$5:G$41,$AP32)</f>
        <v>0</v>
      </c>
    </row>
    <row r="33" spans="1:49" ht="16.5" customHeight="1" x14ac:dyDescent="0.25">
      <c r="A33" s="87"/>
      <c r="B33" s="57"/>
      <c r="C33" s="65"/>
      <c r="D33" s="66"/>
      <c r="E33" s="66"/>
      <c r="F33" s="66"/>
      <c r="G33" s="66"/>
      <c r="H33" s="66"/>
      <c r="I33" s="475"/>
      <c r="J33" s="475"/>
      <c r="K33" s="531"/>
      <c r="L33" s="473"/>
      <c r="M33" s="474"/>
      <c r="N33" s="532"/>
      <c r="O33" s="533"/>
      <c r="P33" s="473"/>
      <c r="Q33" s="474"/>
      <c r="R33" s="532"/>
      <c r="S33" s="533"/>
      <c r="T33" s="574"/>
      <c r="U33" s="575"/>
      <c r="V33" s="582"/>
      <c r="W33" s="533"/>
      <c r="X33" s="90"/>
      <c r="Y33" s="93" t="str">
        <f t="shared" si="0"/>
        <v/>
      </c>
      <c r="Z33" s="78"/>
      <c r="AA33" s="91">
        <f t="shared" si="1"/>
        <v>0</v>
      </c>
      <c r="AB33" s="91">
        <f t="shared" si="1"/>
        <v>0</v>
      </c>
      <c r="AC33" s="92">
        <f t="shared" si="1"/>
        <v>0</v>
      </c>
      <c r="AD33" s="93">
        <f t="shared" si="2"/>
        <v>0</v>
      </c>
      <c r="AE33" s="93">
        <f t="shared" si="2"/>
        <v>0</v>
      </c>
      <c r="AF33" s="94">
        <f t="shared" si="2"/>
        <v>0</v>
      </c>
      <c r="AG33" s="93">
        <f t="shared" si="3"/>
        <v>0</v>
      </c>
      <c r="AH33" s="93">
        <f t="shared" si="3"/>
        <v>0</v>
      </c>
      <c r="AI33" s="94">
        <f t="shared" si="3"/>
        <v>0</v>
      </c>
      <c r="AJ33" s="93" cm="1">
        <f t="array" ref="AJ33">IF(INDEX(Tiere!H$5:H$41,$AP33)=3,T33*0.019,0)</f>
        <v>0</v>
      </c>
      <c r="AK33" s="93" cm="1">
        <f t="array" ref="AK33">IF(INDEX(Tiere!H$5:H$41,$AP33)=3,T33*0.00481,0)</f>
        <v>0</v>
      </c>
      <c r="AL33" s="94">
        <f t="shared" si="4"/>
        <v>0</v>
      </c>
      <c r="AM33" s="144">
        <f t="shared" si="5"/>
        <v>0</v>
      </c>
      <c r="AN33" s="144">
        <f t="shared" si="6"/>
        <v>0</v>
      </c>
      <c r="AO33" s="85"/>
      <c r="AP33" s="76">
        <v>1</v>
      </c>
      <c r="AQ33" s="95">
        <f>INDEX(Tiere!A$5:A$41,$AP33)</f>
        <v>0</v>
      </c>
      <c r="AR33" s="95">
        <f>INDEX(Tiere!B$5:B$41,$AP33)</f>
        <v>0</v>
      </c>
      <c r="AS33" s="95">
        <f>INDEX(Tiere!C$5:C$41,$AP33)</f>
        <v>0</v>
      </c>
      <c r="AT33" s="95">
        <f>INDEX(Tiere!D$5:D$41,$AP33)</f>
        <v>0</v>
      </c>
      <c r="AU33" s="95">
        <f>INDEX(Tiere!E$5:E$41,$AP33)</f>
        <v>0</v>
      </c>
      <c r="AV33" s="95">
        <f>INDEX(Tiere!F$5:F$41,$AP33)</f>
        <v>0</v>
      </c>
      <c r="AW33" s="95">
        <f>INDEX(Tiere!G$5:G$41,$AP33)</f>
        <v>0</v>
      </c>
    </row>
    <row r="34" spans="1:49" ht="16.5" customHeight="1" x14ac:dyDescent="0.25">
      <c r="A34" s="87"/>
      <c r="B34" s="57"/>
      <c r="C34" s="65"/>
      <c r="D34" s="66"/>
      <c r="E34" s="66"/>
      <c r="F34" s="66"/>
      <c r="G34" s="66"/>
      <c r="H34" s="66"/>
      <c r="I34" s="475"/>
      <c r="J34" s="475"/>
      <c r="K34" s="531"/>
      <c r="L34" s="473"/>
      <c r="M34" s="474"/>
      <c r="N34" s="532"/>
      <c r="O34" s="533"/>
      <c r="P34" s="473"/>
      <c r="Q34" s="474"/>
      <c r="R34" s="532"/>
      <c r="S34" s="533"/>
      <c r="T34" s="574"/>
      <c r="U34" s="575"/>
      <c r="V34" s="582"/>
      <c r="W34" s="533"/>
      <c r="X34" s="90"/>
      <c r="Y34" s="93" t="str">
        <f t="shared" si="0"/>
        <v/>
      </c>
      <c r="Z34" s="78"/>
      <c r="AA34" s="91">
        <f t="shared" si="1"/>
        <v>0</v>
      </c>
      <c r="AB34" s="91">
        <f t="shared" si="1"/>
        <v>0</v>
      </c>
      <c r="AC34" s="92">
        <f t="shared" si="1"/>
        <v>0</v>
      </c>
      <c r="AD34" s="93">
        <f t="shared" si="2"/>
        <v>0</v>
      </c>
      <c r="AE34" s="93">
        <f t="shared" si="2"/>
        <v>0</v>
      </c>
      <c r="AF34" s="94">
        <f t="shared" si="2"/>
        <v>0</v>
      </c>
      <c r="AG34" s="93">
        <f t="shared" si="3"/>
        <v>0</v>
      </c>
      <c r="AH34" s="93">
        <f t="shared" si="3"/>
        <v>0</v>
      </c>
      <c r="AI34" s="94">
        <f t="shared" si="3"/>
        <v>0</v>
      </c>
      <c r="AJ34" s="93" cm="1">
        <f t="array" ref="AJ34">IF(INDEX(Tiere!H$5:H$41,$AP34)=3,T34*0.019,0)</f>
        <v>0</v>
      </c>
      <c r="AK34" s="93" cm="1">
        <f t="array" ref="AK34">IF(INDEX(Tiere!H$5:H$41,$AP34)=3,T34*0.00481,0)</f>
        <v>0</v>
      </c>
      <c r="AL34" s="94">
        <f t="shared" si="4"/>
        <v>0</v>
      </c>
      <c r="AM34" s="144">
        <f t="shared" si="5"/>
        <v>0</v>
      </c>
      <c r="AN34" s="144">
        <f t="shared" si="6"/>
        <v>0</v>
      </c>
      <c r="AO34" s="85"/>
      <c r="AP34" s="76">
        <v>1</v>
      </c>
      <c r="AQ34" s="95">
        <f>INDEX(Tiere!A$5:A$41,$AP34)</f>
        <v>0</v>
      </c>
      <c r="AR34" s="95">
        <f>INDEX(Tiere!B$5:B$41,$AP34)</f>
        <v>0</v>
      </c>
      <c r="AS34" s="95">
        <f>INDEX(Tiere!C$5:C$41,$AP34)</f>
        <v>0</v>
      </c>
      <c r="AT34" s="95">
        <f>INDEX(Tiere!D$5:D$41,$AP34)</f>
        <v>0</v>
      </c>
      <c r="AU34" s="95">
        <f>INDEX(Tiere!E$5:E$41,$AP34)</f>
        <v>0</v>
      </c>
      <c r="AV34" s="95">
        <f>INDEX(Tiere!F$5:F$41,$AP34)</f>
        <v>0</v>
      </c>
      <c r="AW34" s="95">
        <f>INDEX(Tiere!G$5:G$41,$AP34)</f>
        <v>0</v>
      </c>
    </row>
    <row r="35" spans="1:49" ht="16.5" customHeight="1" x14ac:dyDescent="0.25">
      <c r="A35" s="87"/>
      <c r="B35" s="57"/>
      <c r="C35" s="65"/>
      <c r="D35" s="66"/>
      <c r="E35" s="66"/>
      <c r="F35" s="66"/>
      <c r="G35" s="66"/>
      <c r="H35" s="66"/>
      <c r="I35" s="475"/>
      <c r="J35" s="475"/>
      <c r="K35" s="531"/>
      <c r="L35" s="473"/>
      <c r="M35" s="474"/>
      <c r="N35" s="532"/>
      <c r="O35" s="533"/>
      <c r="P35" s="473"/>
      <c r="Q35" s="474"/>
      <c r="R35" s="532"/>
      <c r="S35" s="533"/>
      <c r="T35" s="574"/>
      <c r="U35" s="575"/>
      <c r="V35" s="582"/>
      <c r="W35" s="533"/>
      <c r="X35" s="90"/>
      <c r="Y35" s="93" t="str">
        <f t="shared" si="0"/>
        <v/>
      </c>
      <c r="Z35" s="78"/>
      <c r="AA35" s="91">
        <f t="shared" si="1"/>
        <v>0</v>
      </c>
      <c r="AB35" s="91">
        <f t="shared" si="1"/>
        <v>0</v>
      </c>
      <c r="AC35" s="92">
        <f t="shared" si="1"/>
        <v>0</v>
      </c>
      <c r="AD35" s="93">
        <f t="shared" si="2"/>
        <v>0</v>
      </c>
      <c r="AE35" s="93">
        <f t="shared" si="2"/>
        <v>0</v>
      </c>
      <c r="AF35" s="94">
        <f t="shared" si="2"/>
        <v>0</v>
      </c>
      <c r="AG35" s="93">
        <f t="shared" si="3"/>
        <v>0</v>
      </c>
      <c r="AH35" s="93">
        <f t="shared" si="3"/>
        <v>0</v>
      </c>
      <c r="AI35" s="94">
        <f t="shared" si="3"/>
        <v>0</v>
      </c>
      <c r="AJ35" s="93" cm="1">
        <f t="array" ref="AJ35">IF(INDEX(Tiere!H$5:H$41,$AP35)=3,T35*0.019,0)</f>
        <v>0</v>
      </c>
      <c r="AK35" s="93" cm="1">
        <f t="array" ref="AK35">IF(INDEX(Tiere!H$5:H$41,$AP35)=3,T35*0.00481,0)</f>
        <v>0</v>
      </c>
      <c r="AL35" s="94">
        <f t="shared" si="4"/>
        <v>0</v>
      </c>
      <c r="AM35" s="144">
        <f t="shared" si="5"/>
        <v>0</v>
      </c>
      <c r="AN35" s="144">
        <f t="shared" si="6"/>
        <v>0</v>
      </c>
      <c r="AO35" s="85"/>
      <c r="AP35" s="76">
        <v>1</v>
      </c>
      <c r="AQ35" s="95">
        <f>INDEX(Tiere!A$5:A$41,$AP35)</f>
        <v>0</v>
      </c>
      <c r="AR35" s="95">
        <f>INDEX(Tiere!B$5:B$41,$AP35)</f>
        <v>0</v>
      </c>
      <c r="AS35" s="95">
        <f>INDEX(Tiere!C$5:C$41,$AP35)</f>
        <v>0</v>
      </c>
      <c r="AT35" s="95">
        <f>INDEX(Tiere!D$5:D$41,$AP35)</f>
        <v>0</v>
      </c>
      <c r="AU35" s="95">
        <f>INDEX(Tiere!E$5:E$41,$AP35)</f>
        <v>0</v>
      </c>
      <c r="AV35" s="95">
        <f>INDEX(Tiere!F$5:F$41,$AP35)</f>
        <v>0</v>
      </c>
      <c r="AW35" s="95">
        <f>INDEX(Tiere!G$5:G$41,$AP35)</f>
        <v>0</v>
      </c>
    </row>
    <row r="36" spans="1:49" ht="16.5" customHeight="1" x14ac:dyDescent="0.25">
      <c r="A36" s="87"/>
      <c r="B36" s="57"/>
      <c r="C36" s="65"/>
      <c r="D36" s="66"/>
      <c r="E36" s="66"/>
      <c r="F36" s="66"/>
      <c r="G36" s="66"/>
      <c r="H36" s="66"/>
      <c r="I36" s="475"/>
      <c r="J36" s="475"/>
      <c r="K36" s="531"/>
      <c r="L36" s="473"/>
      <c r="M36" s="474"/>
      <c r="N36" s="532"/>
      <c r="O36" s="533"/>
      <c r="P36" s="473"/>
      <c r="Q36" s="474"/>
      <c r="R36" s="532"/>
      <c r="S36" s="533"/>
      <c r="T36" s="574"/>
      <c r="U36" s="575"/>
      <c r="V36" s="582"/>
      <c r="W36" s="533"/>
      <c r="X36" s="90"/>
      <c r="Y36" s="93" t="str">
        <f t="shared" si="0"/>
        <v/>
      </c>
      <c r="Z36" s="78"/>
      <c r="AA36" s="91">
        <f t="shared" si="1"/>
        <v>0</v>
      </c>
      <c r="AB36" s="91">
        <f t="shared" si="1"/>
        <v>0</v>
      </c>
      <c r="AC36" s="92">
        <f t="shared" si="1"/>
        <v>0</v>
      </c>
      <c r="AD36" s="93">
        <f t="shared" si="2"/>
        <v>0</v>
      </c>
      <c r="AE36" s="93">
        <f t="shared" si="2"/>
        <v>0</v>
      </c>
      <c r="AF36" s="94">
        <f t="shared" si="2"/>
        <v>0</v>
      </c>
      <c r="AG36" s="93">
        <f t="shared" si="3"/>
        <v>0</v>
      </c>
      <c r="AH36" s="93">
        <f t="shared" si="3"/>
        <v>0</v>
      </c>
      <c r="AI36" s="94">
        <f t="shared" si="3"/>
        <v>0</v>
      </c>
      <c r="AJ36" s="93" cm="1">
        <f t="array" ref="AJ36">IF(INDEX(Tiere!H$5:H$41,$AP36)=3,T36*0.019,0)</f>
        <v>0</v>
      </c>
      <c r="AK36" s="93" cm="1">
        <f t="array" ref="AK36">IF(INDEX(Tiere!H$5:H$41,$AP36)=3,T36*0.00481,0)</f>
        <v>0</v>
      </c>
      <c r="AL36" s="94">
        <f t="shared" si="4"/>
        <v>0</v>
      </c>
      <c r="AM36" s="144">
        <f t="shared" si="5"/>
        <v>0</v>
      </c>
      <c r="AN36" s="144">
        <f t="shared" si="6"/>
        <v>0</v>
      </c>
      <c r="AO36" s="85"/>
      <c r="AP36" s="76">
        <v>1</v>
      </c>
      <c r="AQ36" s="95">
        <f>INDEX(Tiere!A$5:A$41,$AP36)</f>
        <v>0</v>
      </c>
      <c r="AR36" s="95">
        <f>INDEX(Tiere!B$5:B$41,$AP36)</f>
        <v>0</v>
      </c>
      <c r="AS36" s="95">
        <f>INDEX(Tiere!C$5:C$41,$AP36)</f>
        <v>0</v>
      </c>
      <c r="AT36" s="95">
        <f>INDEX(Tiere!D$5:D$41,$AP36)</f>
        <v>0</v>
      </c>
      <c r="AU36" s="95">
        <f>INDEX(Tiere!E$5:E$41,$AP36)</f>
        <v>0</v>
      </c>
      <c r="AV36" s="95">
        <f>INDEX(Tiere!F$5:F$41,$AP36)</f>
        <v>0</v>
      </c>
      <c r="AW36" s="95">
        <f>INDEX(Tiere!G$5:G$41,$AP36)</f>
        <v>0</v>
      </c>
    </row>
    <row r="37" spans="1:49" ht="16.5" customHeight="1" thickBot="1" x14ac:dyDescent="0.3">
      <c r="A37" s="29"/>
      <c r="B37" s="96"/>
      <c r="C37" s="97"/>
      <c r="D37" s="98"/>
      <c r="E37" s="98"/>
      <c r="F37" s="98"/>
      <c r="G37" s="98"/>
      <c r="H37" s="98"/>
      <c r="I37" s="534"/>
      <c r="J37" s="534"/>
      <c r="K37" s="535"/>
      <c r="L37" s="578"/>
      <c r="M37" s="579"/>
      <c r="N37" s="503"/>
      <c r="O37" s="504"/>
      <c r="P37" s="578"/>
      <c r="Q37" s="579"/>
      <c r="R37" s="503"/>
      <c r="S37" s="504"/>
      <c r="T37" s="576"/>
      <c r="U37" s="577"/>
      <c r="V37" s="573"/>
      <c r="W37" s="504"/>
      <c r="Y37" s="93" t="str">
        <f t="shared" si="0"/>
        <v/>
      </c>
      <c r="Z37" s="78"/>
      <c r="AA37" s="91">
        <f t="shared" si="1"/>
        <v>0</v>
      </c>
      <c r="AB37" s="91">
        <f t="shared" si="1"/>
        <v>0</v>
      </c>
      <c r="AC37" s="92">
        <f t="shared" si="1"/>
        <v>0</v>
      </c>
      <c r="AD37" s="93">
        <f t="shared" si="2"/>
        <v>0</v>
      </c>
      <c r="AE37" s="93">
        <f t="shared" si="2"/>
        <v>0</v>
      </c>
      <c r="AF37" s="94">
        <f t="shared" si="2"/>
        <v>0</v>
      </c>
      <c r="AG37" s="93">
        <f t="shared" si="3"/>
        <v>0</v>
      </c>
      <c r="AH37" s="93">
        <f t="shared" si="3"/>
        <v>0</v>
      </c>
      <c r="AI37" s="94">
        <f t="shared" si="3"/>
        <v>0</v>
      </c>
      <c r="AJ37" s="93" cm="1">
        <f t="array" ref="AJ37">IF(INDEX(Tiere!H$5:H$41,$AP37)=3,T37*0.019,0)</f>
        <v>0</v>
      </c>
      <c r="AK37" s="93" cm="1">
        <f t="array" ref="AK37">IF(INDEX(Tiere!H$5:H$41,$AP37)=3,T37*0.00481,0)</f>
        <v>0</v>
      </c>
      <c r="AL37" s="94">
        <f t="shared" si="4"/>
        <v>0</v>
      </c>
      <c r="AM37" s="144">
        <f t="shared" si="5"/>
        <v>0</v>
      </c>
      <c r="AN37" s="144">
        <f t="shared" si="6"/>
        <v>0</v>
      </c>
      <c r="AO37" s="85"/>
      <c r="AP37" s="76">
        <v>1</v>
      </c>
      <c r="AQ37" s="95">
        <f>INDEX(Tiere!A$5:A$41,$AP37)</f>
        <v>0</v>
      </c>
      <c r="AR37" s="95">
        <f>INDEX(Tiere!B$5:B$41,$AP37)</f>
        <v>0</v>
      </c>
      <c r="AS37" s="95">
        <f>INDEX(Tiere!C$5:C$41,$AP37)</f>
        <v>0</v>
      </c>
      <c r="AT37" s="95">
        <f>INDEX(Tiere!D$5:D$41,$AP37)</f>
        <v>0</v>
      </c>
      <c r="AU37" s="95">
        <f>INDEX(Tiere!E$5:E$41,$AP37)</f>
        <v>0</v>
      </c>
      <c r="AV37" s="95">
        <f>INDEX(Tiere!F$5:F$41,$AP37)</f>
        <v>0</v>
      </c>
      <c r="AW37" s="95">
        <f>INDEX(Tiere!G$5:G$41,$AP37)</f>
        <v>0</v>
      </c>
    </row>
    <row r="38" spans="1:49" ht="10.5" customHeight="1" x14ac:dyDescent="0.25">
      <c r="A38" s="56"/>
      <c r="B38" s="57"/>
      <c r="C38" s="65"/>
      <c r="D38" s="66"/>
      <c r="E38" s="66"/>
      <c r="F38" s="66"/>
      <c r="G38" s="66"/>
      <c r="H38" s="66"/>
      <c r="I38" s="66"/>
      <c r="J38" s="66"/>
      <c r="K38" s="58"/>
      <c r="L38" s="56"/>
      <c r="M38" s="57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321">
        <f>SUM(Y31:Y37)</f>
        <v>0</v>
      </c>
      <c r="Z38" s="78"/>
      <c r="AA38" s="99">
        <f>SUM(AA31:AA37)</f>
        <v>0</v>
      </c>
      <c r="AB38" s="99">
        <f t="shared" ref="AB38:AN38" si="7">SUM(AB31:AB37)</f>
        <v>0</v>
      </c>
      <c r="AC38" s="100">
        <f t="shared" si="7"/>
        <v>0</v>
      </c>
      <c r="AD38" s="101">
        <f t="shared" si="7"/>
        <v>0</v>
      </c>
      <c r="AE38" s="101">
        <f t="shared" si="7"/>
        <v>0</v>
      </c>
      <c r="AF38" s="102">
        <f t="shared" si="7"/>
        <v>0</v>
      </c>
      <c r="AG38" s="101">
        <f t="shared" si="7"/>
        <v>0</v>
      </c>
      <c r="AH38" s="101">
        <f t="shared" si="7"/>
        <v>0</v>
      </c>
      <c r="AI38" s="102">
        <f t="shared" si="7"/>
        <v>0</v>
      </c>
      <c r="AJ38" s="101">
        <f t="shared" ref="AJ38:AL38" si="8">SUM(AJ31:AJ37)</f>
        <v>0</v>
      </c>
      <c r="AK38" s="101">
        <f t="shared" si="8"/>
        <v>0</v>
      </c>
      <c r="AL38" s="102">
        <f t="shared" si="8"/>
        <v>0</v>
      </c>
      <c r="AM38" s="101">
        <f>SUM(AM31:AM37)</f>
        <v>0</v>
      </c>
      <c r="AN38" s="101">
        <f t="shared" si="7"/>
        <v>0</v>
      </c>
      <c r="AO38" s="103" t="s">
        <v>193</v>
      </c>
      <c r="AP38" s="93"/>
      <c r="AQ38" s="54"/>
      <c r="AR38" s="54"/>
      <c r="AS38" s="54"/>
      <c r="AT38" s="54"/>
      <c r="AU38" s="54"/>
      <c r="AV38" s="54"/>
      <c r="AW38" s="54"/>
    </row>
    <row r="39" spans="1:49" ht="7.5" customHeight="1" x14ac:dyDescent="0.25">
      <c r="A39" s="56"/>
      <c r="B39" s="57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58"/>
      <c r="N39" s="56"/>
      <c r="O39" s="57"/>
      <c r="P39" s="64"/>
      <c r="Q39" s="64"/>
      <c r="R39" s="64"/>
      <c r="S39" s="64"/>
      <c r="T39" s="64"/>
      <c r="U39" s="64"/>
      <c r="V39" s="64"/>
      <c r="W39" s="64"/>
      <c r="X39" s="64"/>
      <c r="Y39" s="78"/>
      <c r="Z39" s="78"/>
      <c r="AA39" s="91"/>
      <c r="AB39" s="91"/>
      <c r="AC39" s="91"/>
      <c r="AD39" s="93"/>
      <c r="AE39" s="93"/>
      <c r="AF39" s="93"/>
      <c r="AG39" s="101">
        <f>+AM38+AG38+AJ38</f>
        <v>0</v>
      </c>
      <c r="AH39" s="101">
        <f>+AN38+AH38+AK38</f>
        <v>0</v>
      </c>
      <c r="AI39" s="93"/>
      <c r="AJ39" s="93"/>
      <c r="AK39" s="93"/>
      <c r="AL39" s="93"/>
      <c r="AM39" s="93"/>
      <c r="AN39" s="93"/>
      <c r="AO39" s="144"/>
      <c r="AQ39" s="54"/>
      <c r="AR39" s="54"/>
      <c r="AS39" s="54"/>
      <c r="AT39" s="54"/>
      <c r="AU39" s="54"/>
      <c r="AV39" s="54"/>
      <c r="AW39" s="54"/>
    </row>
    <row r="40" spans="1:49" ht="16.5" customHeight="1" x14ac:dyDescent="0.3">
      <c r="A40" s="51" t="s">
        <v>273</v>
      </c>
      <c r="B40" s="57"/>
      <c r="C40" s="65"/>
      <c r="D40" s="66"/>
      <c r="E40" s="66"/>
      <c r="F40" s="66"/>
      <c r="G40" s="66"/>
      <c r="H40" s="66"/>
      <c r="I40" s="66"/>
      <c r="J40" s="66"/>
      <c r="K40" s="66"/>
      <c r="L40" s="58"/>
      <c r="M40" s="56"/>
      <c r="N40" s="57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78"/>
      <c r="Z40" s="78"/>
      <c r="AA40" s="78"/>
      <c r="AB40" s="78"/>
      <c r="AC40" s="78"/>
      <c r="AD40" s="78"/>
      <c r="AE40" s="35"/>
      <c r="AG40" s="144"/>
      <c r="AH40" s="144"/>
      <c r="AI40" s="144"/>
      <c r="AJ40" s="273"/>
      <c r="AK40" s="273"/>
      <c r="AL40" s="273"/>
      <c r="AM40" s="84"/>
      <c r="AN40" s="85"/>
      <c r="AP40" s="54"/>
      <c r="AQ40" s="54"/>
      <c r="AR40" s="54"/>
      <c r="AS40" s="54"/>
      <c r="AT40" s="54"/>
      <c r="AU40" s="54"/>
      <c r="AV40" s="54"/>
      <c r="AW40" s="76"/>
    </row>
    <row r="41" spans="1:49" ht="6.75" customHeight="1" thickBot="1" x14ac:dyDescent="0.3">
      <c r="A41" s="56"/>
      <c r="B41" s="57"/>
      <c r="C41" s="65"/>
      <c r="D41" s="66"/>
      <c r="E41" s="66"/>
      <c r="F41" s="66"/>
      <c r="G41" s="66"/>
      <c r="H41" s="66"/>
      <c r="I41" s="66"/>
      <c r="J41" s="66"/>
      <c r="K41" s="66"/>
      <c r="O41" s="56"/>
      <c r="P41" s="64"/>
      <c r="Q41" s="64"/>
      <c r="R41" s="64"/>
      <c r="S41" s="64"/>
      <c r="T41" s="64"/>
      <c r="U41" s="64"/>
      <c r="V41" s="64"/>
      <c r="W41" s="64"/>
      <c r="X41" s="64"/>
      <c r="Y41" s="78"/>
      <c r="Z41" s="78"/>
      <c r="AA41" s="150" t="s">
        <v>193</v>
      </c>
      <c r="AB41" s="150"/>
      <c r="AC41" s="150"/>
      <c r="AD41" s="151"/>
      <c r="AE41" s="152"/>
      <c r="AF41" s="35"/>
      <c r="AG41" s="35"/>
      <c r="AH41" s="104"/>
      <c r="AI41" s="105"/>
      <c r="AJ41" s="105"/>
      <c r="AK41" s="105"/>
      <c r="AL41" s="105"/>
      <c r="AM41" s="106"/>
      <c r="AN41" s="107"/>
      <c r="AO41" s="108"/>
      <c r="AP41" s="108"/>
      <c r="AQ41" s="108"/>
      <c r="AR41" s="108"/>
      <c r="AS41" s="108"/>
      <c r="AT41" s="108"/>
      <c r="AU41" s="108"/>
      <c r="AV41" s="107"/>
      <c r="AW41" s="107"/>
    </row>
    <row r="42" spans="1:49" ht="16.5" customHeight="1" x14ac:dyDescent="0.25">
      <c r="A42" s="109"/>
      <c r="B42" s="80"/>
      <c r="C42" s="81"/>
      <c r="D42" s="82"/>
      <c r="E42" s="82"/>
      <c r="F42" s="82"/>
      <c r="G42" s="82"/>
      <c r="H42" s="82"/>
      <c r="I42" s="493" t="s">
        <v>377</v>
      </c>
      <c r="J42" s="494"/>
      <c r="K42" s="554" t="s">
        <v>265</v>
      </c>
      <c r="L42" s="555"/>
      <c r="M42" s="490" t="s">
        <v>213</v>
      </c>
      <c r="N42" s="491"/>
      <c r="O42" s="492"/>
      <c r="P42" s="556" t="s">
        <v>70</v>
      </c>
      <c r="Q42" s="557"/>
      <c r="R42" s="557"/>
      <c r="S42" s="557"/>
      <c r="T42" s="557"/>
      <c r="U42" s="558"/>
      <c r="V42" s="86"/>
      <c r="W42" s="86"/>
      <c r="X42" s="64"/>
      <c r="Y42" s="78"/>
      <c r="Z42" s="42" t="s">
        <v>41</v>
      </c>
      <c r="AA42" s="42" t="s">
        <v>41</v>
      </c>
      <c r="AB42" s="153"/>
      <c r="AC42" s="73"/>
      <c r="AD42" s="153" t="s">
        <v>195</v>
      </c>
      <c r="AE42" s="153"/>
      <c r="AF42" s="153"/>
      <c r="AG42" s="73"/>
      <c r="AH42" s="104"/>
      <c r="AI42" s="105"/>
      <c r="AJ42" s="105"/>
      <c r="AK42" s="105"/>
      <c r="AL42" s="105"/>
      <c r="AM42" s="106"/>
      <c r="AN42" s="107"/>
      <c r="AO42" s="108"/>
      <c r="AP42" s="108"/>
      <c r="AQ42" s="108"/>
      <c r="AR42" s="108"/>
      <c r="AS42" s="108"/>
      <c r="AT42" s="108"/>
      <c r="AU42" s="108"/>
      <c r="AV42" s="107"/>
      <c r="AW42" s="107"/>
    </row>
    <row r="43" spans="1:49" ht="16.5" customHeight="1" x14ac:dyDescent="0.3">
      <c r="A43" s="28" t="s">
        <v>272</v>
      </c>
      <c r="B43" s="57"/>
      <c r="C43" s="65"/>
      <c r="D43" s="66"/>
      <c r="E43" s="66"/>
      <c r="F43" s="66"/>
      <c r="G43" s="66"/>
      <c r="H43" s="66"/>
      <c r="I43" s="497" t="s">
        <v>378</v>
      </c>
      <c r="J43" s="498"/>
      <c r="K43" s="392" t="s">
        <v>266</v>
      </c>
      <c r="L43" s="393" t="s">
        <v>267</v>
      </c>
      <c r="M43" s="110" t="s">
        <v>39</v>
      </c>
      <c r="N43" s="111" t="s">
        <v>39</v>
      </c>
      <c r="O43" s="112" t="s">
        <v>39</v>
      </c>
      <c r="P43" s="536" t="s">
        <v>201</v>
      </c>
      <c r="Q43" s="561"/>
      <c r="R43" s="561"/>
      <c r="S43" s="561"/>
      <c r="T43" s="561"/>
      <c r="U43" s="562"/>
      <c r="V43" s="86"/>
      <c r="W43" s="86"/>
      <c r="X43" s="64"/>
      <c r="Y43" s="78"/>
      <c r="Z43" s="73" t="s">
        <v>191</v>
      </c>
      <c r="AA43" s="73" t="s">
        <v>191</v>
      </c>
      <c r="AB43" s="42"/>
      <c r="AC43" s="73" t="s">
        <v>71</v>
      </c>
      <c r="AD43" s="73" t="s">
        <v>71</v>
      </c>
      <c r="AE43" s="73" t="s">
        <v>71</v>
      </c>
      <c r="AF43" s="73"/>
      <c r="AG43" s="73"/>
      <c r="AH43" s="104"/>
      <c r="AI43" s="105"/>
      <c r="AJ43" s="105"/>
      <c r="AK43" s="105"/>
      <c r="AL43" s="105"/>
      <c r="AM43" s="106"/>
      <c r="AN43" s="107"/>
      <c r="AO43" s="108"/>
      <c r="AP43" s="108"/>
      <c r="AQ43" s="108"/>
      <c r="AR43" s="108" t="s">
        <v>39</v>
      </c>
      <c r="AS43" s="388" t="s">
        <v>1</v>
      </c>
      <c r="AT43" s="388" t="s">
        <v>2</v>
      </c>
      <c r="AU43" s="388" t="s">
        <v>72</v>
      </c>
      <c r="AV43" s="388" t="s">
        <v>190</v>
      </c>
      <c r="AW43" s="107"/>
    </row>
    <row r="44" spans="1:49" ht="16.5" customHeight="1" thickBot="1" x14ac:dyDescent="0.4">
      <c r="A44" s="29"/>
      <c r="B44" s="96"/>
      <c r="C44" s="97"/>
      <c r="D44" s="98"/>
      <c r="E44" s="98"/>
      <c r="F44" s="98"/>
      <c r="G44" s="98"/>
      <c r="H44" s="98"/>
      <c r="I44" s="495" t="s">
        <v>194</v>
      </c>
      <c r="J44" s="496"/>
      <c r="K44" s="488" t="s">
        <v>192</v>
      </c>
      <c r="L44" s="489"/>
      <c r="M44" s="327" t="s">
        <v>40</v>
      </c>
      <c r="N44" s="328" t="s">
        <v>40</v>
      </c>
      <c r="O44" s="113" t="s">
        <v>188</v>
      </c>
      <c r="P44" s="563" t="s">
        <v>1</v>
      </c>
      <c r="Q44" s="564"/>
      <c r="R44" s="564" t="s">
        <v>38</v>
      </c>
      <c r="S44" s="564"/>
      <c r="T44" s="564" t="s">
        <v>208</v>
      </c>
      <c r="U44" s="565"/>
      <c r="V44" s="86"/>
      <c r="W44" s="86"/>
      <c r="X44" s="64"/>
      <c r="Y44" s="78"/>
      <c r="Z44" s="73" t="s">
        <v>206</v>
      </c>
      <c r="AA44" s="73" t="s">
        <v>194</v>
      </c>
      <c r="AB44" s="73" t="s">
        <v>72</v>
      </c>
      <c r="AC44" s="73" t="s">
        <v>37</v>
      </c>
      <c r="AD44" s="42" t="s">
        <v>1</v>
      </c>
      <c r="AE44" s="42" t="s">
        <v>2</v>
      </c>
      <c r="AF44" s="73"/>
      <c r="AG44" s="73"/>
      <c r="AH44" s="104"/>
      <c r="AI44" s="105"/>
      <c r="AJ44" s="105"/>
      <c r="AK44" s="105"/>
      <c r="AL44" s="105"/>
      <c r="AM44" s="106"/>
      <c r="AN44" s="107"/>
      <c r="AO44" s="108"/>
      <c r="AP44" s="108"/>
      <c r="AQ44" s="108"/>
      <c r="AR44" s="108" t="s">
        <v>40</v>
      </c>
      <c r="AS44" s="388" t="s">
        <v>71</v>
      </c>
      <c r="AT44" s="388" t="s">
        <v>71</v>
      </c>
      <c r="AU44" s="108"/>
      <c r="AV44" s="107"/>
      <c r="AW44" s="107"/>
    </row>
    <row r="45" spans="1:49" ht="16.5" customHeight="1" x14ac:dyDescent="0.25">
      <c r="A45" s="79"/>
      <c r="B45" s="114"/>
      <c r="C45" s="81"/>
      <c r="D45" s="82"/>
      <c r="E45" s="82"/>
      <c r="F45" s="82"/>
      <c r="G45" s="82"/>
      <c r="H45" s="82"/>
      <c r="I45" s="529"/>
      <c r="J45" s="529"/>
      <c r="K45" s="115"/>
      <c r="L45" s="441" t="str">
        <f>IF($AP45=1," ",IF(K45&gt;0,K45,AU45))</f>
        <v xml:space="preserve"> </v>
      </c>
      <c r="M45" s="438"/>
      <c r="N45" s="346" t="str">
        <f>IF($AP45=1," ",IF(M45&gt;0,M45,AR45))</f>
        <v xml:space="preserve"> </v>
      </c>
      <c r="O45" s="347" t="str">
        <f t="shared" ref="O45:O46" si="9">IFERROR(IF($AP45=1," ",N45*L45/100),"")</f>
        <v xml:space="preserve"> </v>
      </c>
      <c r="P45" s="559" t="str">
        <f t="shared" ref="P45:P46" si="10">IFERROR(IF(N45=0,0,IF($AP45=1," ",(AS45/AU45*L45)/AR45*N45)),"")</f>
        <v xml:space="preserve"> </v>
      </c>
      <c r="Q45" s="560"/>
      <c r="R45" s="566" t="str">
        <f t="shared" ref="R45:R46" si="11">IFERROR(IF($AP45=1," ",T45/2.291),"")</f>
        <v xml:space="preserve"> </v>
      </c>
      <c r="S45" s="560"/>
      <c r="T45" s="566" t="str">
        <f t="shared" ref="T45:T46" si="12">IFERROR(IF($AP45=1," ",(AT45/AU45*L45)),"")</f>
        <v xml:space="preserve"> </v>
      </c>
      <c r="U45" s="567"/>
      <c r="V45" s="90"/>
      <c r="W45" s="90"/>
      <c r="X45" s="64"/>
      <c r="Y45" s="116"/>
      <c r="Z45" s="153">
        <f t="shared" ref="Z45:Z109" si="13">+AA45*AB45/100</f>
        <v>0</v>
      </c>
      <c r="AA45" s="73">
        <f>+IF(I45="",0,I45)</f>
        <v>0</v>
      </c>
      <c r="AB45" s="73">
        <f>IF(AA45=0,0,L45)</f>
        <v>0</v>
      </c>
      <c r="AC45" s="154">
        <f>IF(AA45=0,0,O45)</f>
        <v>0</v>
      </c>
      <c r="AD45" s="34">
        <f>IF(AA45=0,0,AA45*P45)</f>
        <v>0</v>
      </c>
      <c r="AE45" s="34">
        <f>IF(AA45=0,0,AA45*T45)</f>
        <v>0</v>
      </c>
      <c r="AF45" s="73"/>
      <c r="AG45" s="73"/>
      <c r="AH45" s="104"/>
      <c r="AI45" s="105"/>
      <c r="AJ45" s="105"/>
      <c r="AK45" s="105"/>
      <c r="AL45" s="105"/>
      <c r="AM45" s="106"/>
      <c r="AP45" s="107">
        <v>1</v>
      </c>
      <c r="AQ45" s="117">
        <f>INDEX(Futtermittel!A$6:A$163,$AP45)</f>
        <v>0</v>
      </c>
      <c r="AR45" s="117">
        <f>INDEX(Futtermittel!B$6:B$163,$AP45)</f>
        <v>0</v>
      </c>
      <c r="AS45" s="117">
        <f>INDEX(Futtermittel!C$6:C$163,$AP45)</f>
        <v>0</v>
      </c>
      <c r="AT45" s="117">
        <f>INDEX(Futtermittel!D$6:D$163,$AP45)</f>
        <v>0</v>
      </c>
      <c r="AU45" s="117">
        <f>INDEX(Futtermittel!E$6:E$163,$AP45)</f>
        <v>0</v>
      </c>
      <c r="AV45" s="117">
        <f>INDEX(Futtermittel!F$6:F$163,$AP45)</f>
        <v>0</v>
      </c>
      <c r="AW45" s="107"/>
    </row>
    <row r="46" spans="1:49" ht="16.5" customHeight="1" x14ac:dyDescent="0.25">
      <c r="A46" s="87"/>
      <c r="B46" s="118"/>
      <c r="C46" s="65"/>
      <c r="D46" s="66"/>
      <c r="E46" s="66"/>
      <c r="F46" s="66"/>
      <c r="G46" s="66"/>
      <c r="H46" s="66"/>
      <c r="I46" s="475"/>
      <c r="J46" s="475"/>
      <c r="K46" s="119"/>
      <c r="L46" s="442" t="str">
        <f t="shared" ref="L46:L53" si="14">IF($AP46=1," ",IF(K46&gt;0,K46,AU46))</f>
        <v xml:space="preserve"> </v>
      </c>
      <c r="M46" s="439"/>
      <c r="N46" s="348" t="str">
        <f t="shared" ref="N46:N53" si="15">IF($AP46=1," ",IF(M46&gt;0,M46,AR46))</f>
        <v xml:space="preserve"> </v>
      </c>
      <c r="O46" s="349" t="str">
        <f t="shared" si="9"/>
        <v xml:space="preserve"> </v>
      </c>
      <c r="P46" s="505" t="str">
        <f t="shared" si="10"/>
        <v xml:space="preserve"> </v>
      </c>
      <c r="Q46" s="506"/>
      <c r="R46" s="510" t="str">
        <f t="shared" si="11"/>
        <v xml:space="preserve"> </v>
      </c>
      <c r="S46" s="506"/>
      <c r="T46" s="510" t="str">
        <f t="shared" si="12"/>
        <v xml:space="preserve"> </v>
      </c>
      <c r="U46" s="511"/>
      <c r="V46" s="90"/>
      <c r="W46" s="90"/>
      <c r="X46" s="64"/>
      <c r="Y46" s="116"/>
      <c r="Z46" s="153">
        <f t="shared" si="13"/>
        <v>0</v>
      </c>
      <c r="AA46" s="73">
        <f t="shared" ref="AA46:AA109" si="16">+IF(I46="",0,I46)</f>
        <v>0</v>
      </c>
      <c r="AB46" s="73">
        <f t="shared" ref="AB46:AB109" si="17">IF(AA46=0,0,L46)</f>
        <v>0</v>
      </c>
      <c r="AC46" s="154">
        <f t="shared" ref="AC46:AC109" si="18">IF(AA46=0,0,O46)</f>
        <v>0</v>
      </c>
      <c r="AD46" s="34">
        <f t="shared" ref="AD46:AD61" si="19">IF(AA46=0,0,AA46*P46)</f>
        <v>0</v>
      </c>
      <c r="AE46" s="34">
        <f t="shared" ref="AE46:AE61" si="20">IF(AA46=0,0,AA46*T46)</f>
        <v>0</v>
      </c>
      <c r="AF46" s="73"/>
      <c r="AG46" s="73"/>
      <c r="AH46" s="104"/>
      <c r="AI46" s="107"/>
      <c r="AJ46" s="107"/>
      <c r="AK46" s="107"/>
      <c r="AL46" s="107"/>
      <c r="AM46" s="107"/>
      <c r="AP46" s="107">
        <v>1</v>
      </c>
      <c r="AQ46" s="117">
        <f>INDEX(Futtermittel!A$6:A$163,$AP46)</f>
        <v>0</v>
      </c>
      <c r="AR46" s="117">
        <f>INDEX(Futtermittel!B$6:B$163,$AP46)</f>
        <v>0</v>
      </c>
      <c r="AS46" s="117">
        <f>INDEX(Futtermittel!C$6:C$163,$AP46)</f>
        <v>0</v>
      </c>
      <c r="AT46" s="117">
        <f>INDEX(Futtermittel!D$6:D$163,$AP46)</f>
        <v>0</v>
      </c>
      <c r="AU46" s="117">
        <f>INDEX(Futtermittel!E$6:E$163,$AP46)</f>
        <v>0</v>
      </c>
      <c r="AV46" s="117">
        <f>INDEX(Futtermittel!F$6:F$163,$AP46)</f>
        <v>0</v>
      </c>
      <c r="AW46" s="107"/>
    </row>
    <row r="47" spans="1:49" ht="16.5" customHeight="1" x14ac:dyDescent="0.25">
      <c r="A47" s="87"/>
      <c r="B47" s="118"/>
      <c r="C47" s="65"/>
      <c r="D47" s="66"/>
      <c r="E47" s="66"/>
      <c r="F47" s="66"/>
      <c r="G47" s="66"/>
      <c r="H47" s="66"/>
      <c r="I47" s="475"/>
      <c r="J47" s="475"/>
      <c r="K47" s="119"/>
      <c r="L47" s="442" t="str">
        <f t="shared" si="14"/>
        <v xml:space="preserve"> </v>
      </c>
      <c r="M47" s="426"/>
      <c r="N47" s="348" t="str">
        <f t="shared" si="15"/>
        <v xml:space="preserve"> </v>
      </c>
      <c r="O47" s="349" t="str">
        <f>IFERROR(IF($AP47=1," ",N47*L47/100),"")</f>
        <v xml:space="preserve"> </v>
      </c>
      <c r="P47" s="505" t="str">
        <f>IFERROR(IF(N47=0,0,IF($AP47=1," ",(AS47/AU47*L47)/AR47*N47)),"")</f>
        <v xml:space="preserve"> </v>
      </c>
      <c r="Q47" s="506"/>
      <c r="R47" s="510" t="str">
        <f>IFERROR(IF($AP47=1," ",T47/2.291),"")</f>
        <v xml:space="preserve"> </v>
      </c>
      <c r="S47" s="506"/>
      <c r="T47" s="510" t="str">
        <f>IFERROR(IF($AP47=1," ",(AT47/AU47*L47)),"")</f>
        <v xml:space="preserve"> </v>
      </c>
      <c r="U47" s="511"/>
      <c r="V47" s="90"/>
      <c r="W47" s="90"/>
      <c r="X47" s="64"/>
      <c r="Y47" s="116"/>
      <c r="Z47" s="153">
        <f t="shared" si="13"/>
        <v>0</v>
      </c>
      <c r="AA47" s="73">
        <f t="shared" si="16"/>
        <v>0</v>
      </c>
      <c r="AB47" s="73">
        <f t="shared" si="17"/>
        <v>0</v>
      </c>
      <c r="AC47" s="154">
        <f t="shared" si="18"/>
        <v>0</v>
      </c>
      <c r="AD47" s="34">
        <f t="shared" si="19"/>
        <v>0</v>
      </c>
      <c r="AE47" s="34">
        <f t="shared" si="20"/>
        <v>0</v>
      </c>
      <c r="AF47" s="73"/>
      <c r="AG47" s="73"/>
      <c r="AH47" s="107"/>
      <c r="AI47" s="107"/>
      <c r="AJ47" s="107"/>
      <c r="AK47" s="107"/>
      <c r="AL47" s="107"/>
      <c r="AM47" s="107"/>
      <c r="AP47" s="107">
        <v>1</v>
      </c>
      <c r="AQ47" s="117">
        <f>INDEX(Futtermittel!A$6:A$163,$AP47)</f>
        <v>0</v>
      </c>
      <c r="AR47" s="117">
        <f>INDEX(Futtermittel!B$6:B$163,$AP47)</f>
        <v>0</v>
      </c>
      <c r="AS47" s="117">
        <f>INDEX(Futtermittel!C$6:C$163,$AP47)</f>
        <v>0</v>
      </c>
      <c r="AT47" s="117">
        <f>INDEX(Futtermittel!D$6:D$163,$AP47)</f>
        <v>0</v>
      </c>
      <c r="AU47" s="117">
        <f>INDEX(Futtermittel!E$6:E$163,$AP47)</f>
        <v>0</v>
      </c>
      <c r="AV47" s="117">
        <f>INDEX(Futtermittel!F$6:F$163,$AP47)</f>
        <v>0</v>
      </c>
      <c r="AW47" s="107"/>
    </row>
    <row r="48" spans="1:49" ht="16.5" customHeight="1" x14ac:dyDescent="0.25">
      <c r="A48" s="87"/>
      <c r="B48" s="118"/>
      <c r="C48" s="65"/>
      <c r="D48" s="66"/>
      <c r="E48" s="66"/>
      <c r="F48" s="66"/>
      <c r="G48" s="66"/>
      <c r="H48" s="66"/>
      <c r="I48" s="475"/>
      <c r="J48" s="475"/>
      <c r="K48" s="119"/>
      <c r="L48" s="442" t="str">
        <f t="shared" si="14"/>
        <v xml:space="preserve"> </v>
      </c>
      <c r="M48" s="426"/>
      <c r="N48" s="348" t="str">
        <f t="shared" si="15"/>
        <v xml:space="preserve"> </v>
      </c>
      <c r="O48" s="349" t="str">
        <f t="shared" ref="O48:O53" si="21">IFERROR(IF($AP48=1," ",N48*L48/100),"")</f>
        <v xml:space="preserve"> </v>
      </c>
      <c r="P48" s="505" t="str">
        <f t="shared" ref="P48:P53" si="22">IFERROR(IF(N48=0,0,IF($AP48=1," ",(AS48/AU48*L48)/AR48*N48)),"")</f>
        <v xml:space="preserve"> </v>
      </c>
      <c r="Q48" s="506"/>
      <c r="R48" s="510" t="str">
        <f t="shared" ref="R48:R53" si="23">IFERROR(IF($AP48=1," ",T48/2.291),"")</f>
        <v xml:space="preserve"> </v>
      </c>
      <c r="S48" s="506"/>
      <c r="T48" s="510" t="str">
        <f t="shared" ref="T48:T53" si="24">IFERROR(IF($AP48=1," ",(AT48/AU48*L48)),"")</f>
        <v xml:space="preserve"> </v>
      </c>
      <c r="U48" s="511"/>
      <c r="V48" s="90"/>
      <c r="W48" s="90"/>
      <c r="X48" s="64"/>
      <c r="Y48" s="116"/>
      <c r="Z48" s="153">
        <f t="shared" si="13"/>
        <v>0</v>
      </c>
      <c r="AA48" s="73">
        <f t="shared" si="16"/>
        <v>0</v>
      </c>
      <c r="AB48" s="73">
        <f t="shared" si="17"/>
        <v>0</v>
      </c>
      <c r="AC48" s="154">
        <f t="shared" si="18"/>
        <v>0</v>
      </c>
      <c r="AD48" s="34">
        <f t="shared" si="19"/>
        <v>0</v>
      </c>
      <c r="AE48" s="34">
        <f t="shared" si="20"/>
        <v>0</v>
      </c>
      <c r="AF48" s="73"/>
      <c r="AG48" s="73"/>
      <c r="AH48" s="107"/>
      <c r="AI48" s="107"/>
      <c r="AJ48" s="107"/>
      <c r="AK48" s="107"/>
      <c r="AL48" s="107"/>
      <c r="AM48" s="107"/>
      <c r="AP48" s="107">
        <v>1</v>
      </c>
      <c r="AQ48" s="117">
        <f>INDEX(Futtermittel!A$6:A$163,$AP48)</f>
        <v>0</v>
      </c>
      <c r="AR48" s="117">
        <f>INDEX(Futtermittel!B$6:B$163,$AP48)</f>
        <v>0</v>
      </c>
      <c r="AS48" s="117">
        <f>INDEX(Futtermittel!C$6:C$163,$AP48)</f>
        <v>0</v>
      </c>
      <c r="AT48" s="117">
        <f>INDEX(Futtermittel!D$6:D$163,$AP48)</f>
        <v>0</v>
      </c>
      <c r="AU48" s="117">
        <f>INDEX(Futtermittel!E$6:E$163,$AP48)</f>
        <v>0</v>
      </c>
      <c r="AV48" s="117">
        <f>INDEX(Futtermittel!F$6:F$163,$AP48)</f>
        <v>0</v>
      </c>
      <c r="AW48" s="107"/>
    </row>
    <row r="49" spans="1:49" ht="16.5" customHeight="1" x14ac:dyDescent="0.25">
      <c r="A49" s="87"/>
      <c r="B49" s="118"/>
      <c r="C49" s="65"/>
      <c r="D49" s="66"/>
      <c r="E49" s="66"/>
      <c r="F49" s="66"/>
      <c r="G49" s="66"/>
      <c r="H49" s="66"/>
      <c r="I49" s="475"/>
      <c r="J49" s="475"/>
      <c r="K49" s="119"/>
      <c r="L49" s="442" t="str">
        <f t="shared" si="14"/>
        <v xml:space="preserve"> </v>
      </c>
      <c r="M49" s="439"/>
      <c r="N49" s="348" t="str">
        <f t="shared" si="15"/>
        <v xml:space="preserve"> </v>
      </c>
      <c r="O49" s="349" t="str">
        <f t="shared" si="21"/>
        <v xml:space="preserve"> </v>
      </c>
      <c r="P49" s="505" t="str">
        <f t="shared" si="22"/>
        <v xml:space="preserve"> </v>
      </c>
      <c r="Q49" s="506"/>
      <c r="R49" s="510" t="str">
        <f>IFERROR(IF($AP49=1," ",T49/2.291),"")</f>
        <v xml:space="preserve"> </v>
      </c>
      <c r="S49" s="506"/>
      <c r="T49" s="510" t="str">
        <f t="shared" si="24"/>
        <v xml:space="preserve"> </v>
      </c>
      <c r="U49" s="511"/>
      <c r="V49" s="90"/>
      <c r="W49" s="90"/>
      <c r="X49" s="64"/>
      <c r="Y49" s="116"/>
      <c r="Z49" s="153">
        <f t="shared" si="13"/>
        <v>0</v>
      </c>
      <c r="AA49" s="73">
        <f t="shared" si="16"/>
        <v>0</v>
      </c>
      <c r="AB49" s="73">
        <f t="shared" si="17"/>
        <v>0</v>
      </c>
      <c r="AC49" s="154">
        <f t="shared" si="18"/>
        <v>0</v>
      </c>
      <c r="AD49" s="34">
        <f t="shared" si="19"/>
        <v>0</v>
      </c>
      <c r="AE49" s="34">
        <f t="shared" si="20"/>
        <v>0</v>
      </c>
      <c r="AF49" s="73"/>
      <c r="AG49" s="73"/>
      <c r="AH49" s="107"/>
      <c r="AI49" s="107"/>
      <c r="AJ49" s="107"/>
      <c r="AK49" s="107"/>
      <c r="AL49" s="107"/>
      <c r="AM49" s="107"/>
      <c r="AP49" s="107">
        <v>1</v>
      </c>
      <c r="AQ49" s="117">
        <f>INDEX(Futtermittel!A$6:A$163,$AP49)</f>
        <v>0</v>
      </c>
      <c r="AR49" s="117">
        <f>INDEX(Futtermittel!B$6:B$163,$AP49)</f>
        <v>0</v>
      </c>
      <c r="AS49" s="117">
        <f>INDEX(Futtermittel!C$6:C$163,$AP49)</f>
        <v>0</v>
      </c>
      <c r="AT49" s="117">
        <f>INDEX(Futtermittel!D$6:D$163,$AP49)</f>
        <v>0</v>
      </c>
      <c r="AU49" s="117">
        <f>INDEX(Futtermittel!E$6:E$163,$AP49)</f>
        <v>0</v>
      </c>
      <c r="AV49" s="117">
        <f>INDEX(Futtermittel!F$6:F$163,$AP49)</f>
        <v>0</v>
      </c>
      <c r="AW49" s="107"/>
    </row>
    <row r="50" spans="1:49" ht="16.5" customHeight="1" x14ac:dyDescent="0.25">
      <c r="A50" s="87"/>
      <c r="B50" s="118"/>
      <c r="C50" s="65"/>
      <c r="D50" s="66"/>
      <c r="E50" s="66"/>
      <c r="F50" s="66"/>
      <c r="G50" s="66"/>
      <c r="H50" s="66"/>
      <c r="I50" s="475"/>
      <c r="J50" s="475"/>
      <c r="K50" s="119"/>
      <c r="L50" s="442" t="str">
        <f t="shared" si="14"/>
        <v xml:space="preserve"> </v>
      </c>
      <c r="M50" s="439"/>
      <c r="N50" s="348" t="str">
        <f t="shared" si="15"/>
        <v xml:space="preserve"> </v>
      </c>
      <c r="O50" s="349" t="str">
        <f t="shared" si="21"/>
        <v xml:space="preserve"> </v>
      </c>
      <c r="P50" s="505" t="str">
        <f t="shared" si="22"/>
        <v xml:space="preserve"> </v>
      </c>
      <c r="Q50" s="506"/>
      <c r="R50" s="510" t="str">
        <f t="shared" si="23"/>
        <v xml:space="preserve"> </v>
      </c>
      <c r="S50" s="506"/>
      <c r="T50" s="510" t="str">
        <f t="shared" si="24"/>
        <v xml:space="preserve"> </v>
      </c>
      <c r="U50" s="511"/>
      <c r="V50" s="90"/>
      <c r="W50" s="90"/>
      <c r="X50" s="64"/>
      <c r="Y50" s="116"/>
      <c r="Z50" s="153">
        <f t="shared" si="13"/>
        <v>0</v>
      </c>
      <c r="AA50" s="73">
        <f t="shared" si="16"/>
        <v>0</v>
      </c>
      <c r="AB50" s="73">
        <f t="shared" si="17"/>
        <v>0</v>
      </c>
      <c r="AC50" s="154">
        <f t="shared" si="18"/>
        <v>0</v>
      </c>
      <c r="AD50" s="34">
        <f t="shared" si="19"/>
        <v>0</v>
      </c>
      <c r="AE50" s="34">
        <f t="shared" si="20"/>
        <v>0</v>
      </c>
      <c r="AF50" s="73"/>
      <c r="AG50" s="73"/>
      <c r="AH50" s="107"/>
      <c r="AI50" s="107"/>
      <c r="AJ50" s="107"/>
      <c r="AK50" s="107"/>
      <c r="AL50" s="107"/>
      <c r="AM50" s="107"/>
      <c r="AP50" s="107">
        <v>1</v>
      </c>
      <c r="AQ50" s="117">
        <f>INDEX(Futtermittel!A$6:A$163,$AP50)</f>
        <v>0</v>
      </c>
      <c r="AR50" s="117">
        <f>INDEX(Futtermittel!B$6:B$163,$AP50)</f>
        <v>0</v>
      </c>
      <c r="AS50" s="117">
        <f>INDEX(Futtermittel!C$6:C$163,$AP50)</f>
        <v>0</v>
      </c>
      <c r="AT50" s="117">
        <f>INDEX(Futtermittel!D$6:D$163,$AP50)</f>
        <v>0</v>
      </c>
      <c r="AU50" s="117">
        <f>INDEX(Futtermittel!E$6:E$163,$AP50)</f>
        <v>0</v>
      </c>
      <c r="AV50" s="117">
        <f>INDEX(Futtermittel!F$6:F$163,$AP50)</f>
        <v>0</v>
      </c>
      <c r="AW50" s="107"/>
    </row>
    <row r="51" spans="1:49" ht="16.5" customHeight="1" x14ac:dyDescent="0.25">
      <c r="A51" s="87"/>
      <c r="B51" s="118"/>
      <c r="C51" s="65"/>
      <c r="D51" s="66"/>
      <c r="E51" s="66"/>
      <c r="F51" s="66"/>
      <c r="G51" s="66"/>
      <c r="H51" s="66"/>
      <c r="I51" s="475"/>
      <c r="J51" s="475"/>
      <c r="K51" s="119"/>
      <c r="L51" s="442" t="str">
        <f t="shared" si="14"/>
        <v xml:space="preserve"> </v>
      </c>
      <c r="M51" s="439"/>
      <c r="N51" s="348" t="str">
        <f t="shared" si="15"/>
        <v xml:space="preserve"> </v>
      </c>
      <c r="O51" s="349" t="str">
        <f t="shared" si="21"/>
        <v xml:space="preserve"> </v>
      </c>
      <c r="P51" s="505" t="str">
        <f t="shared" si="22"/>
        <v xml:space="preserve"> </v>
      </c>
      <c r="Q51" s="506"/>
      <c r="R51" s="510" t="str">
        <f t="shared" si="23"/>
        <v xml:space="preserve"> </v>
      </c>
      <c r="S51" s="506"/>
      <c r="T51" s="510" t="str">
        <f t="shared" si="24"/>
        <v xml:space="preserve"> </v>
      </c>
      <c r="U51" s="511"/>
      <c r="V51" s="90"/>
      <c r="W51" s="90"/>
      <c r="X51" s="64"/>
      <c r="Y51" s="116"/>
      <c r="Z51" s="153">
        <f t="shared" si="13"/>
        <v>0</v>
      </c>
      <c r="AA51" s="73">
        <f t="shared" si="16"/>
        <v>0</v>
      </c>
      <c r="AB51" s="73">
        <f t="shared" si="17"/>
        <v>0</v>
      </c>
      <c r="AC51" s="154">
        <f t="shared" si="18"/>
        <v>0</v>
      </c>
      <c r="AD51" s="34">
        <f t="shared" si="19"/>
        <v>0</v>
      </c>
      <c r="AE51" s="34">
        <f t="shared" si="20"/>
        <v>0</v>
      </c>
      <c r="AF51" s="73"/>
      <c r="AG51" s="73"/>
      <c r="AH51" s="120"/>
      <c r="AI51" s="120"/>
      <c r="AJ51" s="120"/>
      <c r="AK51" s="120"/>
      <c r="AL51" s="120"/>
      <c r="AM51" s="120"/>
      <c r="AP51" s="120">
        <v>1</v>
      </c>
      <c r="AQ51" s="117">
        <f>INDEX(Futtermittel!A$6:A$163,$AP51)</f>
        <v>0</v>
      </c>
      <c r="AR51" s="117">
        <f>INDEX(Futtermittel!B$6:B$163,$AP51)</f>
        <v>0</v>
      </c>
      <c r="AS51" s="117">
        <f>INDEX(Futtermittel!C$6:C$163,$AP51)</f>
        <v>0</v>
      </c>
      <c r="AT51" s="117">
        <f>INDEX(Futtermittel!D$6:D$163,$AP51)</f>
        <v>0</v>
      </c>
      <c r="AU51" s="117">
        <f>INDEX(Futtermittel!E$6:E$163,$AP51)</f>
        <v>0</v>
      </c>
      <c r="AV51" s="117">
        <f>INDEX(Futtermittel!F$6:F$163,$AP51)</f>
        <v>0</v>
      </c>
      <c r="AW51" s="120"/>
    </row>
    <row r="52" spans="1:49" ht="16.5" customHeight="1" x14ac:dyDescent="0.25">
      <c r="A52" s="87"/>
      <c r="B52" s="118"/>
      <c r="C52" s="65"/>
      <c r="D52" s="66"/>
      <c r="E52" s="66"/>
      <c r="F52" s="66"/>
      <c r="G52" s="66"/>
      <c r="H52" s="66"/>
      <c r="I52" s="475"/>
      <c r="J52" s="475"/>
      <c r="K52" s="119"/>
      <c r="L52" s="442" t="str">
        <f t="shared" si="14"/>
        <v xml:space="preserve"> </v>
      </c>
      <c r="M52" s="439"/>
      <c r="N52" s="348" t="str">
        <f t="shared" si="15"/>
        <v xml:space="preserve"> </v>
      </c>
      <c r="O52" s="349" t="str">
        <f t="shared" si="21"/>
        <v xml:space="preserve"> </v>
      </c>
      <c r="P52" s="505" t="str">
        <f t="shared" si="22"/>
        <v xml:space="preserve"> </v>
      </c>
      <c r="Q52" s="506"/>
      <c r="R52" s="510" t="str">
        <f t="shared" si="23"/>
        <v xml:space="preserve"> </v>
      </c>
      <c r="S52" s="506"/>
      <c r="T52" s="510" t="str">
        <f t="shared" si="24"/>
        <v xml:space="preserve"> </v>
      </c>
      <c r="U52" s="511"/>
      <c r="V52" s="90"/>
      <c r="W52" s="90"/>
      <c r="X52" s="64"/>
      <c r="Y52" s="116"/>
      <c r="Z52" s="153">
        <f t="shared" si="13"/>
        <v>0</v>
      </c>
      <c r="AA52" s="73">
        <f t="shared" si="16"/>
        <v>0</v>
      </c>
      <c r="AB52" s="73">
        <f t="shared" si="17"/>
        <v>0</v>
      </c>
      <c r="AC52" s="154">
        <f t="shared" si="18"/>
        <v>0</v>
      </c>
      <c r="AD52" s="34">
        <f t="shared" si="19"/>
        <v>0</v>
      </c>
      <c r="AE52" s="34">
        <f t="shared" si="20"/>
        <v>0</v>
      </c>
      <c r="AF52" s="73"/>
      <c r="AG52" s="73"/>
      <c r="AH52" s="120"/>
      <c r="AI52" s="120"/>
      <c r="AJ52" s="120"/>
      <c r="AK52" s="120"/>
      <c r="AL52" s="120"/>
      <c r="AM52" s="120"/>
      <c r="AP52" s="120">
        <v>1</v>
      </c>
      <c r="AQ52" s="117">
        <f>INDEX(Futtermittel!A$6:A$163,$AP52)</f>
        <v>0</v>
      </c>
      <c r="AR52" s="117">
        <f>INDEX(Futtermittel!B$6:B$163,$AP52)</f>
        <v>0</v>
      </c>
      <c r="AS52" s="117">
        <f>INDEX(Futtermittel!C$6:C$163,$AP52)</f>
        <v>0</v>
      </c>
      <c r="AT52" s="117">
        <f>INDEX(Futtermittel!D$6:D$163,$AP52)</f>
        <v>0</v>
      </c>
      <c r="AU52" s="117">
        <f>INDEX(Futtermittel!E$6:E$163,$AP52)</f>
        <v>0</v>
      </c>
      <c r="AV52" s="117">
        <f>INDEX(Futtermittel!F$6:F$163,$AP52)</f>
        <v>0</v>
      </c>
      <c r="AW52" s="120"/>
    </row>
    <row r="53" spans="1:49" ht="16.5" customHeight="1" thickBot="1" x14ac:dyDescent="0.3">
      <c r="A53" s="87"/>
      <c r="B53" s="118"/>
      <c r="C53" s="65"/>
      <c r="D53" s="66"/>
      <c r="E53" s="66"/>
      <c r="F53" s="66"/>
      <c r="G53" s="66"/>
      <c r="H53" s="66"/>
      <c r="I53" s="534"/>
      <c r="J53" s="534"/>
      <c r="K53" s="340"/>
      <c r="L53" s="443" t="str">
        <f t="shared" si="14"/>
        <v xml:space="preserve"> </v>
      </c>
      <c r="M53" s="440"/>
      <c r="N53" s="350" t="str">
        <f t="shared" si="15"/>
        <v xml:space="preserve"> </v>
      </c>
      <c r="O53" s="394" t="str">
        <f t="shared" si="21"/>
        <v xml:space="preserve"> </v>
      </c>
      <c r="P53" s="512" t="str">
        <f t="shared" si="22"/>
        <v xml:space="preserve"> </v>
      </c>
      <c r="Q53" s="513"/>
      <c r="R53" s="517" t="str">
        <f t="shared" si="23"/>
        <v xml:space="preserve"> </v>
      </c>
      <c r="S53" s="513"/>
      <c r="T53" s="517" t="str">
        <f t="shared" si="24"/>
        <v xml:space="preserve"> </v>
      </c>
      <c r="U53" s="518"/>
      <c r="V53" s="90"/>
      <c r="W53" s="90"/>
      <c r="X53" s="64"/>
      <c r="Y53" s="116">
        <f>SUM(Y57:Y109)</f>
        <v>0</v>
      </c>
      <c r="Z53" s="153">
        <f t="shared" si="13"/>
        <v>0</v>
      </c>
      <c r="AA53" s="73">
        <f t="shared" si="16"/>
        <v>0</v>
      </c>
      <c r="AB53" s="73">
        <f t="shared" si="17"/>
        <v>0</v>
      </c>
      <c r="AC53" s="154">
        <f t="shared" si="18"/>
        <v>0</v>
      </c>
      <c r="AD53" s="34">
        <f t="shared" si="19"/>
        <v>0</v>
      </c>
      <c r="AE53" s="34">
        <f t="shared" si="20"/>
        <v>0</v>
      </c>
      <c r="AF53" s="73"/>
      <c r="AG53" s="73"/>
      <c r="AH53" s="121"/>
      <c r="AI53" s="122"/>
      <c r="AJ53" s="122"/>
      <c r="AK53" s="122"/>
      <c r="AL53" s="122"/>
      <c r="AM53" s="123"/>
      <c r="AP53" s="120">
        <v>1</v>
      </c>
      <c r="AQ53" s="117">
        <f>INDEX(Futtermittel!A$6:A$163,$AP53)</f>
        <v>0</v>
      </c>
      <c r="AR53" s="117">
        <f>INDEX(Futtermittel!B$6:B$163,$AP53)</f>
        <v>0</v>
      </c>
      <c r="AS53" s="117">
        <f>INDEX(Futtermittel!C$6:C$163,$AP53)</f>
        <v>0</v>
      </c>
      <c r="AT53" s="117">
        <f>INDEX(Futtermittel!D$6:D$163,$AP53)</f>
        <v>0</v>
      </c>
      <c r="AU53" s="117">
        <f>INDEX(Futtermittel!E$6:E$163,$AP53)</f>
        <v>0</v>
      </c>
      <c r="AV53" s="117">
        <f>INDEX(Futtermittel!F$6:F$163,$AP53)</f>
        <v>0</v>
      </c>
      <c r="AW53" s="120"/>
    </row>
    <row r="54" spans="1:49" ht="16.5" customHeight="1" thickBot="1" x14ac:dyDescent="0.3">
      <c r="A54" s="341" t="s">
        <v>283</v>
      </c>
      <c r="B54" s="342"/>
      <c r="C54" s="343"/>
      <c r="D54" s="344"/>
      <c r="E54" s="344"/>
      <c r="F54" s="344"/>
      <c r="G54" s="344"/>
      <c r="H54" s="344"/>
      <c r="I54" s="449">
        <f>SUM(I45:J53)</f>
        <v>0</v>
      </c>
      <c r="J54" s="450"/>
      <c r="M54" s="66"/>
      <c r="N54" s="66"/>
      <c r="O54" s="66"/>
      <c r="P54" s="66"/>
      <c r="Q54" s="66"/>
      <c r="R54" s="66"/>
      <c r="S54" s="66"/>
      <c r="T54" s="66"/>
      <c r="U54" s="408" t="s">
        <v>238</v>
      </c>
      <c r="V54" s="90"/>
      <c r="W54" s="90"/>
      <c r="X54" s="64"/>
      <c r="Y54" s="116"/>
      <c r="Z54" s="153"/>
      <c r="AA54" s="73"/>
      <c r="AB54" s="73"/>
      <c r="AC54" s="154"/>
      <c r="AD54" s="34"/>
      <c r="AE54" s="34"/>
      <c r="AF54" s="73"/>
      <c r="AG54" s="73"/>
      <c r="AH54" s="121"/>
      <c r="AI54" s="122"/>
      <c r="AJ54" s="122"/>
      <c r="AK54" s="122"/>
      <c r="AL54" s="122"/>
      <c r="AM54" s="123"/>
      <c r="AP54" s="120"/>
      <c r="AQ54" s="117"/>
      <c r="AR54" s="117"/>
      <c r="AS54" s="117"/>
      <c r="AT54" s="117"/>
      <c r="AU54" s="117"/>
      <c r="AV54" s="117"/>
      <c r="AW54" s="120"/>
    </row>
    <row r="55" spans="1:49" ht="16.5" customHeight="1" x14ac:dyDescent="0.25">
      <c r="A55" s="28" t="s">
        <v>279</v>
      </c>
      <c r="B55" s="28"/>
      <c r="C55" s="2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90"/>
      <c r="W55" s="90"/>
      <c r="X55" s="64"/>
      <c r="Y55" s="116"/>
      <c r="Z55" s="153"/>
      <c r="AA55" s="73"/>
      <c r="AB55" s="73"/>
      <c r="AC55" s="154"/>
      <c r="AD55" s="34"/>
      <c r="AE55" s="34"/>
      <c r="AF55" s="73"/>
      <c r="AG55" s="73"/>
      <c r="AH55" s="121"/>
      <c r="AI55" s="122"/>
      <c r="AJ55" s="122"/>
      <c r="AK55" s="122"/>
      <c r="AL55" s="122"/>
      <c r="AM55" s="123"/>
      <c r="AP55" s="120"/>
      <c r="AQ55" s="117"/>
      <c r="AR55" s="117"/>
      <c r="AS55" s="117"/>
      <c r="AT55" s="117"/>
      <c r="AU55" s="117"/>
      <c r="AV55" s="117"/>
      <c r="AW55" s="120"/>
    </row>
    <row r="56" spans="1:49" ht="16.5" customHeight="1" thickBot="1" x14ac:dyDescent="0.3">
      <c r="A56" s="28" t="s">
        <v>278</v>
      </c>
      <c r="B56" s="49"/>
      <c r="C56" s="49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90"/>
      <c r="W56" s="90"/>
      <c r="X56" s="64"/>
      <c r="Y56" s="116"/>
      <c r="Z56" s="153"/>
      <c r="AA56" s="73"/>
      <c r="AB56" s="73"/>
      <c r="AC56" s="154"/>
      <c r="AD56" s="34"/>
      <c r="AE56" s="34"/>
      <c r="AF56" s="73"/>
      <c r="AG56" s="73"/>
      <c r="AH56" s="121"/>
      <c r="AI56" s="122"/>
      <c r="AJ56" s="122"/>
      <c r="AK56" s="122"/>
      <c r="AL56" s="122"/>
      <c r="AM56" s="123"/>
      <c r="AP56" s="120"/>
      <c r="AQ56" s="117"/>
      <c r="AR56" s="117"/>
      <c r="AS56" s="117"/>
      <c r="AT56" s="117"/>
      <c r="AU56" s="117"/>
      <c r="AV56" s="117"/>
      <c r="AW56" s="120"/>
    </row>
    <row r="57" spans="1:49" ht="16.5" customHeight="1" x14ac:dyDescent="0.25">
      <c r="A57" s="570"/>
      <c r="B57" s="571"/>
      <c r="C57" s="571"/>
      <c r="D57" s="571"/>
      <c r="E57" s="571"/>
      <c r="F57" s="571"/>
      <c r="G57" s="571"/>
      <c r="H57" s="572"/>
      <c r="I57" s="552"/>
      <c r="J57" s="553"/>
      <c r="K57" s="124"/>
      <c r="L57" s="335"/>
      <c r="M57" s="124"/>
      <c r="N57" s="351" t="str">
        <f t="shared" ref="N57:N61" si="25">IF(L57="","",100*O57/L57)</f>
        <v/>
      </c>
      <c r="O57" s="339"/>
      <c r="P57" s="514"/>
      <c r="Q57" s="507"/>
      <c r="R57" s="507"/>
      <c r="S57" s="507"/>
      <c r="T57" s="550" t="str">
        <f>IF(R57="","",R57*2.291)</f>
        <v/>
      </c>
      <c r="U57" s="551"/>
      <c r="V57" s="240" t="str">
        <f>IF(I57&gt;0.001,IF(OR(P57&lt;0.0001,R57&lt;0,R57=""),"Gehalt fehlt"," ")," ")</f>
        <v xml:space="preserve"> </v>
      </c>
      <c r="W57" s="241"/>
      <c r="X57" s="64"/>
      <c r="Y57" s="116">
        <f>IF(V57="Gehalt fehlt",1,0)</f>
        <v>0</v>
      </c>
      <c r="Z57" s="153">
        <f t="shared" si="13"/>
        <v>0</v>
      </c>
      <c r="AA57" s="73">
        <f t="shared" si="16"/>
        <v>0</v>
      </c>
      <c r="AB57" s="73">
        <f t="shared" si="17"/>
        <v>0</v>
      </c>
      <c r="AC57" s="154">
        <f t="shared" si="18"/>
        <v>0</v>
      </c>
      <c r="AD57" s="34">
        <f t="shared" si="19"/>
        <v>0</v>
      </c>
      <c r="AE57" s="34">
        <f t="shared" si="20"/>
        <v>0</v>
      </c>
      <c r="AF57" s="73"/>
      <c r="AG57" s="73"/>
      <c r="AH57" s="104"/>
      <c r="AI57" s="105"/>
      <c r="AJ57" s="105"/>
      <c r="AK57" s="105"/>
      <c r="AL57" s="105"/>
      <c r="AM57" s="106"/>
      <c r="AN57" s="107"/>
      <c r="AO57" s="107"/>
      <c r="AP57" s="108"/>
      <c r="AQ57" s="108"/>
      <c r="AR57" s="108"/>
      <c r="AS57" s="108"/>
      <c r="AT57" s="108"/>
      <c r="AU57" s="108"/>
      <c r="AV57" s="107"/>
      <c r="AW57" s="107"/>
    </row>
    <row r="58" spans="1:49" ht="16.5" customHeight="1" x14ac:dyDescent="0.25">
      <c r="A58" s="479"/>
      <c r="B58" s="480"/>
      <c r="C58" s="480"/>
      <c r="D58" s="480"/>
      <c r="E58" s="480"/>
      <c r="F58" s="480"/>
      <c r="G58" s="480"/>
      <c r="H58" s="481"/>
      <c r="I58" s="482"/>
      <c r="J58" s="483"/>
      <c r="K58" s="271"/>
      <c r="L58" s="336"/>
      <c r="M58" s="271"/>
      <c r="N58" s="352" t="str">
        <f t="shared" si="25"/>
        <v/>
      </c>
      <c r="O58" s="334"/>
      <c r="P58" s="484"/>
      <c r="Q58" s="478"/>
      <c r="R58" s="478"/>
      <c r="S58" s="478"/>
      <c r="T58" s="485" t="str">
        <f t="shared" ref="T58:T109" si="26">IF(R58="","",R58*2.291)</f>
        <v/>
      </c>
      <c r="U58" s="486"/>
      <c r="V58" s="240" t="str">
        <f t="shared" ref="V58:V109" si="27">IF(I58&gt;0.001,IF(OR(P58&lt;0.0001,R58&lt;0,R58=""),"Gehalt fehlt"," ")," ")</f>
        <v xml:space="preserve"> </v>
      </c>
      <c r="W58" s="241"/>
      <c r="X58" s="64"/>
      <c r="Y58" s="116">
        <f t="shared" ref="Y58:Y109" si="28">IF(V58="Gehalt fehlt",1,0)</f>
        <v>0</v>
      </c>
      <c r="Z58" s="153">
        <f t="shared" si="13"/>
        <v>0</v>
      </c>
      <c r="AA58" s="73">
        <f t="shared" si="16"/>
        <v>0</v>
      </c>
      <c r="AB58" s="73">
        <f t="shared" si="17"/>
        <v>0</v>
      </c>
      <c r="AC58" s="154">
        <f t="shared" si="18"/>
        <v>0</v>
      </c>
      <c r="AD58" s="34">
        <f t="shared" si="19"/>
        <v>0</v>
      </c>
      <c r="AE58" s="34">
        <f t="shared" si="20"/>
        <v>0</v>
      </c>
      <c r="AF58" s="73"/>
      <c r="AG58" s="73"/>
      <c r="AH58" s="104"/>
      <c r="AI58" s="105"/>
      <c r="AJ58" s="105"/>
      <c r="AK58" s="105"/>
      <c r="AL58" s="105"/>
      <c r="AM58" s="106"/>
      <c r="AN58" s="107"/>
      <c r="AO58" s="107"/>
      <c r="AP58" s="108"/>
      <c r="AQ58" s="108"/>
      <c r="AR58" s="108"/>
      <c r="AS58" s="108"/>
      <c r="AT58" s="108"/>
      <c r="AU58" s="108"/>
      <c r="AV58" s="107"/>
      <c r="AW58" s="107"/>
    </row>
    <row r="59" spans="1:49" ht="16.5" customHeight="1" x14ac:dyDescent="0.25">
      <c r="A59" s="479"/>
      <c r="B59" s="480"/>
      <c r="C59" s="480"/>
      <c r="D59" s="480"/>
      <c r="E59" s="480"/>
      <c r="F59" s="480"/>
      <c r="G59" s="480"/>
      <c r="H59" s="481"/>
      <c r="I59" s="482"/>
      <c r="J59" s="483"/>
      <c r="K59" s="271"/>
      <c r="L59" s="336"/>
      <c r="M59" s="271"/>
      <c r="N59" s="352" t="str">
        <f t="shared" si="25"/>
        <v/>
      </c>
      <c r="O59" s="334"/>
      <c r="P59" s="484"/>
      <c r="Q59" s="478"/>
      <c r="R59" s="478"/>
      <c r="S59" s="478"/>
      <c r="T59" s="485" t="str">
        <f t="shared" si="26"/>
        <v/>
      </c>
      <c r="U59" s="486"/>
      <c r="V59" s="240" t="str">
        <f t="shared" si="27"/>
        <v xml:space="preserve"> </v>
      </c>
      <c r="W59" s="241"/>
      <c r="X59" s="64"/>
      <c r="Y59" s="116">
        <f t="shared" si="28"/>
        <v>0</v>
      </c>
      <c r="Z59" s="153">
        <f t="shared" si="13"/>
        <v>0</v>
      </c>
      <c r="AA59" s="73">
        <f t="shared" si="16"/>
        <v>0</v>
      </c>
      <c r="AB59" s="73">
        <f t="shared" si="17"/>
        <v>0</v>
      </c>
      <c r="AC59" s="154">
        <f t="shared" si="18"/>
        <v>0</v>
      </c>
      <c r="AD59" s="34">
        <f t="shared" si="19"/>
        <v>0</v>
      </c>
      <c r="AE59" s="34">
        <f t="shared" si="20"/>
        <v>0</v>
      </c>
      <c r="AF59" s="73"/>
      <c r="AG59" s="73"/>
      <c r="AH59" s="104"/>
      <c r="AI59" s="105"/>
      <c r="AJ59" s="105"/>
      <c r="AK59" s="105"/>
      <c r="AL59" s="105"/>
      <c r="AM59" s="106"/>
      <c r="AN59" s="107"/>
      <c r="AO59" s="107"/>
      <c r="AP59" s="108"/>
      <c r="AQ59" s="108"/>
      <c r="AR59" s="108"/>
      <c r="AS59" s="108"/>
      <c r="AT59" s="108"/>
      <c r="AU59" s="108"/>
      <c r="AV59" s="107"/>
      <c r="AW59" s="107"/>
    </row>
    <row r="60" spans="1:49" ht="16.5" customHeight="1" x14ac:dyDescent="0.25">
      <c r="A60" s="479"/>
      <c r="B60" s="480"/>
      <c r="C60" s="480"/>
      <c r="D60" s="480"/>
      <c r="E60" s="480"/>
      <c r="F60" s="480"/>
      <c r="G60" s="480"/>
      <c r="H60" s="481"/>
      <c r="I60" s="482"/>
      <c r="J60" s="483"/>
      <c r="K60" s="271"/>
      <c r="L60" s="336"/>
      <c r="M60" s="271"/>
      <c r="N60" s="352" t="str">
        <f t="shared" si="25"/>
        <v/>
      </c>
      <c r="O60" s="334"/>
      <c r="P60" s="484"/>
      <c r="Q60" s="478"/>
      <c r="R60" s="478"/>
      <c r="S60" s="478"/>
      <c r="T60" s="485" t="str">
        <f t="shared" si="26"/>
        <v/>
      </c>
      <c r="U60" s="486"/>
      <c r="V60" s="240" t="str">
        <f t="shared" si="27"/>
        <v xml:space="preserve"> </v>
      </c>
      <c r="W60" s="241"/>
      <c r="X60" s="64"/>
      <c r="Y60" s="116">
        <f t="shared" si="28"/>
        <v>0</v>
      </c>
      <c r="Z60" s="153">
        <f t="shared" si="13"/>
        <v>0</v>
      </c>
      <c r="AA60" s="73">
        <f t="shared" si="16"/>
        <v>0</v>
      </c>
      <c r="AB60" s="73">
        <f>IF(AA60=0,0,L60)</f>
        <v>0</v>
      </c>
      <c r="AC60" s="154">
        <f t="shared" si="18"/>
        <v>0</v>
      </c>
      <c r="AD60" s="34">
        <f t="shared" si="19"/>
        <v>0</v>
      </c>
      <c r="AE60" s="34">
        <f t="shared" si="20"/>
        <v>0</v>
      </c>
      <c r="AF60" s="73"/>
      <c r="AG60" s="73"/>
      <c r="AH60" s="104"/>
      <c r="AI60" s="105"/>
      <c r="AJ60" s="105"/>
      <c r="AK60" s="105"/>
      <c r="AL60" s="105"/>
      <c r="AM60" s="106"/>
      <c r="AN60" s="107"/>
      <c r="AO60" s="107"/>
      <c r="AP60" s="108"/>
      <c r="AQ60" s="108"/>
      <c r="AR60" s="108"/>
      <c r="AS60" s="108"/>
      <c r="AT60" s="108"/>
      <c r="AU60" s="108"/>
      <c r="AV60" s="107"/>
      <c r="AW60" s="107"/>
    </row>
    <row r="61" spans="1:49" ht="16.5" customHeight="1" x14ac:dyDescent="0.25">
      <c r="A61" s="479"/>
      <c r="B61" s="480"/>
      <c r="C61" s="480"/>
      <c r="D61" s="480"/>
      <c r="E61" s="480"/>
      <c r="F61" s="480"/>
      <c r="G61" s="480"/>
      <c r="H61" s="481"/>
      <c r="I61" s="482"/>
      <c r="J61" s="483"/>
      <c r="K61" s="271"/>
      <c r="L61" s="336"/>
      <c r="M61" s="271"/>
      <c r="N61" s="352" t="str">
        <f t="shared" si="25"/>
        <v/>
      </c>
      <c r="O61" s="334"/>
      <c r="P61" s="484"/>
      <c r="Q61" s="478"/>
      <c r="R61" s="478"/>
      <c r="S61" s="478"/>
      <c r="T61" s="485" t="str">
        <f t="shared" si="26"/>
        <v/>
      </c>
      <c r="U61" s="486"/>
      <c r="V61" s="240" t="str">
        <f t="shared" si="27"/>
        <v xml:space="preserve"> </v>
      </c>
      <c r="W61" s="241"/>
      <c r="X61" s="64"/>
      <c r="Y61" s="116">
        <f t="shared" si="28"/>
        <v>0</v>
      </c>
      <c r="Z61" s="153">
        <f t="shared" si="13"/>
        <v>0</v>
      </c>
      <c r="AA61" s="73">
        <f t="shared" si="16"/>
        <v>0</v>
      </c>
      <c r="AB61" s="73">
        <f t="shared" si="17"/>
        <v>0</v>
      </c>
      <c r="AC61" s="154">
        <f t="shared" si="18"/>
        <v>0</v>
      </c>
      <c r="AD61" s="34">
        <f t="shared" si="19"/>
        <v>0</v>
      </c>
      <c r="AE61" s="34">
        <f t="shared" si="20"/>
        <v>0</v>
      </c>
      <c r="AF61" s="73"/>
      <c r="AG61" s="73"/>
      <c r="AH61" s="104"/>
      <c r="AI61" s="105"/>
      <c r="AJ61" s="105"/>
      <c r="AK61" s="105"/>
      <c r="AL61" s="105"/>
      <c r="AM61" s="106"/>
      <c r="AN61" s="107"/>
      <c r="AO61" s="107"/>
      <c r="AP61" s="108"/>
      <c r="AQ61" s="108"/>
      <c r="AR61" s="108"/>
      <c r="AS61" s="108"/>
      <c r="AT61" s="108"/>
      <c r="AU61" s="108"/>
      <c r="AV61" s="107"/>
      <c r="AW61" s="107"/>
    </row>
    <row r="62" spans="1:49" ht="16.5" customHeight="1" x14ac:dyDescent="0.25">
      <c r="A62" s="479"/>
      <c r="B62" s="480"/>
      <c r="C62" s="480"/>
      <c r="D62" s="480"/>
      <c r="E62" s="480"/>
      <c r="F62" s="480"/>
      <c r="G62" s="480"/>
      <c r="H62" s="481"/>
      <c r="I62" s="482"/>
      <c r="J62" s="483"/>
      <c r="K62" s="271"/>
      <c r="L62" s="336"/>
      <c r="M62" s="271"/>
      <c r="N62" s="352" t="str">
        <f>IF(L62="","",100*O62/L62)</f>
        <v/>
      </c>
      <c r="O62" s="334"/>
      <c r="P62" s="484"/>
      <c r="Q62" s="478"/>
      <c r="R62" s="478"/>
      <c r="S62" s="478"/>
      <c r="T62" s="485" t="str">
        <f t="shared" si="26"/>
        <v/>
      </c>
      <c r="U62" s="486"/>
      <c r="V62" s="240" t="str">
        <f t="shared" si="27"/>
        <v xml:space="preserve"> </v>
      </c>
      <c r="W62" s="241"/>
      <c r="X62" s="64"/>
      <c r="Y62" s="116">
        <f t="shared" si="28"/>
        <v>0</v>
      </c>
      <c r="Z62" s="153">
        <f t="shared" si="13"/>
        <v>0</v>
      </c>
      <c r="AA62" s="73">
        <f t="shared" si="16"/>
        <v>0</v>
      </c>
      <c r="AB62" s="73">
        <f t="shared" si="17"/>
        <v>0</v>
      </c>
      <c r="AC62" s="154">
        <f t="shared" si="18"/>
        <v>0</v>
      </c>
      <c r="AD62" s="34">
        <f t="shared" ref="AD62:AD109" si="29">IF(AA62=0,0,AA62*P62)</f>
        <v>0</v>
      </c>
      <c r="AE62" s="34">
        <f t="shared" ref="AE62:AE109" si="30">IF(AA62=0,0,AA62*T62)</f>
        <v>0</v>
      </c>
      <c r="AF62" s="73"/>
      <c r="AG62" s="73"/>
      <c r="AH62" s="104"/>
      <c r="AI62" s="105"/>
      <c r="AJ62" s="105"/>
      <c r="AK62" s="105"/>
      <c r="AL62" s="105"/>
      <c r="AM62" s="106"/>
      <c r="AN62" s="107"/>
      <c r="AO62" s="107"/>
      <c r="AP62" s="108"/>
      <c r="AQ62" s="108"/>
      <c r="AR62" s="108"/>
      <c r="AS62" s="108"/>
      <c r="AT62" s="108"/>
      <c r="AU62" s="108"/>
      <c r="AV62" s="107"/>
      <c r="AW62" s="107"/>
    </row>
    <row r="63" spans="1:49" ht="16.5" customHeight="1" x14ac:dyDescent="0.25">
      <c r="A63" s="479"/>
      <c r="B63" s="480"/>
      <c r="C63" s="480"/>
      <c r="D63" s="480"/>
      <c r="E63" s="480"/>
      <c r="F63" s="480"/>
      <c r="G63" s="480"/>
      <c r="H63" s="481"/>
      <c r="I63" s="482"/>
      <c r="J63" s="483"/>
      <c r="K63" s="271"/>
      <c r="L63" s="336"/>
      <c r="M63" s="271"/>
      <c r="N63" s="352" t="str">
        <f t="shared" ref="N63:N109" si="31">IF(L63="","",100*O63/L63)</f>
        <v/>
      </c>
      <c r="O63" s="334"/>
      <c r="P63" s="484"/>
      <c r="Q63" s="478"/>
      <c r="R63" s="478"/>
      <c r="S63" s="478"/>
      <c r="T63" s="485" t="str">
        <f t="shared" ref="T63:T89" si="32">IF(R63="","",R63*2.291)</f>
        <v/>
      </c>
      <c r="U63" s="486"/>
      <c r="V63" s="240" t="str">
        <f t="shared" ref="V63:V89" si="33">IF(I63&gt;0.001,IF(OR(P63&lt;0.0001,R63&lt;0,R63=""),"Gehalt fehlt"," ")," ")</f>
        <v xml:space="preserve"> </v>
      </c>
      <c r="W63" s="241"/>
      <c r="X63" s="64"/>
      <c r="Y63" s="116">
        <f t="shared" ref="Y63:Y89" si="34">IF(V63="Gehalt fehlt",1,0)</f>
        <v>0</v>
      </c>
      <c r="Z63" s="153">
        <f t="shared" ref="Z63:Z89" si="35">+AA63*AB63/100</f>
        <v>0</v>
      </c>
      <c r="AA63" s="73">
        <f t="shared" ref="AA63:AA89" si="36">+IF(I63="",0,I63)</f>
        <v>0</v>
      </c>
      <c r="AB63" s="73">
        <f t="shared" ref="AB63:AB89" si="37">IF(AA63=0,0,L63)</f>
        <v>0</v>
      </c>
      <c r="AC63" s="154">
        <f t="shared" ref="AC63:AC89" si="38">IF(AA63=0,0,O63)</f>
        <v>0</v>
      </c>
      <c r="AD63" s="34">
        <f t="shared" ref="AD63:AD89" si="39">IF(AA63=0,0,AA63*P63)</f>
        <v>0</v>
      </c>
      <c r="AE63" s="34">
        <f t="shared" ref="AE63:AE89" si="40">IF(AA63=0,0,AA63*T63)</f>
        <v>0</v>
      </c>
      <c r="AF63" s="73"/>
      <c r="AG63" s="73"/>
      <c r="AH63" s="104"/>
      <c r="AI63" s="105"/>
      <c r="AJ63" s="105"/>
      <c r="AK63" s="105"/>
      <c r="AL63" s="105"/>
      <c r="AM63" s="106"/>
      <c r="AN63" s="107"/>
      <c r="AO63" s="107"/>
      <c r="AP63" s="108"/>
      <c r="AQ63" s="108"/>
      <c r="AR63" s="108"/>
      <c r="AS63" s="108"/>
      <c r="AT63" s="108"/>
      <c r="AU63" s="108"/>
      <c r="AV63" s="107"/>
      <c r="AW63" s="107"/>
    </row>
    <row r="64" spans="1:49" ht="16.5" customHeight="1" x14ac:dyDescent="0.25">
      <c r="A64" s="479"/>
      <c r="B64" s="480"/>
      <c r="C64" s="480"/>
      <c r="D64" s="480"/>
      <c r="E64" s="480"/>
      <c r="F64" s="480"/>
      <c r="G64" s="480"/>
      <c r="H64" s="481"/>
      <c r="I64" s="482"/>
      <c r="J64" s="483"/>
      <c r="K64" s="271"/>
      <c r="L64" s="336"/>
      <c r="M64" s="271"/>
      <c r="N64" s="352" t="str">
        <f t="shared" si="31"/>
        <v/>
      </c>
      <c r="O64" s="334"/>
      <c r="P64" s="484"/>
      <c r="Q64" s="478"/>
      <c r="R64" s="478"/>
      <c r="S64" s="478"/>
      <c r="T64" s="485" t="str">
        <f t="shared" si="32"/>
        <v/>
      </c>
      <c r="U64" s="486"/>
      <c r="V64" s="240" t="str">
        <f t="shared" si="33"/>
        <v xml:space="preserve"> </v>
      </c>
      <c r="W64" s="241"/>
      <c r="X64" s="64"/>
      <c r="Y64" s="116">
        <f t="shared" si="34"/>
        <v>0</v>
      </c>
      <c r="Z64" s="153">
        <f t="shared" si="35"/>
        <v>0</v>
      </c>
      <c r="AA64" s="73">
        <f t="shared" si="36"/>
        <v>0</v>
      </c>
      <c r="AB64" s="73">
        <f t="shared" si="37"/>
        <v>0</v>
      </c>
      <c r="AC64" s="154">
        <f t="shared" si="38"/>
        <v>0</v>
      </c>
      <c r="AD64" s="34">
        <f t="shared" si="39"/>
        <v>0</v>
      </c>
      <c r="AE64" s="34">
        <f t="shared" si="40"/>
        <v>0</v>
      </c>
      <c r="AF64" s="73"/>
      <c r="AG64" s="73"/>
      <c r="AH64" s="104"/>
      <c r="AI64" s="105"/>
      <c r="AJ64" s="105"/>
      <c r="AK64" s="105"/>
      <c r="AL64" s="105"/>
      <c r="AM64" s="106"/>
      <c r="AN64" s="107"/>
      <c r="AO64" s="107"/>
      <c r="AP64" s="108"/>
      <c r="AQ64" s="108"/>
      <c r="AR64" s="108"/>
      <c r="AS64" s="108"/>
      <c r="AT64" s="108"/>
      <c r="AU64" s="108"/>
      <c r="AV64" s="107"/>
      <c r="AW64" s="107"/>
    </row>
    <row r="65" spans="1:49" ht="16.5" customHeight="1" x14ac:dyDescent="0.25">
      <c r="A65" s="479"/>
      <c r="B65" s="480"/>
      <c r="C65" s="480"/>
      <c r="D65" s="480"/>
      <c r="E65" s="480"/>
      <c r="F65" s="480"/>
      <c r="G65" s="480"/>
      <c r="H65" s="481"/>
      <c r="I65" s="482"/>
      <c r="J65" s="483"/>
      <c r="K65" s="271"/>
      <c r="L65" s="336"/>
      <c r="M65" s="271"/>
      <c r="N65" s="352" t="str">
        <f t="shared" si="31"/>
        <v/>
      </c>
      <c r="O65" s="334"/>
      <c r="P65" s="484"/>
      <c r="Q65" s="478"/>
      <c r="R65" s="478"/>
      <c r="S65" s="478"/>
      <c r="T65" s="485" t="str">
        <f t="shared" si="32"/>
        <v/>
      </c>
      <c r="U65" s="486"/>
      <c r="V65" s="240" t="str">
        <f t="shared" si="33"/>
        <v xml:space="preserve"> </v>
      </c>
      <c r="W65" s="241"/>
      <c r="X65" s="64"/>
      <c r="Y65" s="116">
        <f t="shared" si="34"/>
        <v>0</v>
      </c>
      <c r="Z65" s="153">
        <f t="shared" si="35"/>
        <v>0</v>
      </c>
      <c r="AA65" s="73">
        <f t="shared" si="36"/>
        <v>0</v>
      </c>
      <c r="AB65" s="73">
        <f t="shared" si="37"/>
        <v>0</v>
      </c>
      <c r="AC65" s="154">
        <f t="shared" si="38"/>
        <v>0</v>
      </c>
      <c r="AD65" s="34">
        <f t="shared" si="39"/>
        <v>0</v>
      </c>
      <c r="AE65" s="34">
        <f t="shared" si="40"/>
        <v>0</v>
      </c>
      <c r="AF65" s="73"/>
      <c r="AG65" s="73"/>
      <c r="AH65" s="104"/>
      <c r="AI65" s="105"/>
      <c r="AJ65" s="105"/>
      <c r="AK65" s="105"/>
      <c r="AL65" s="105"/>
      <c r="AM65" s="106"/>
      <c r="AN65" s="107"/>
      <c r="AO65" s="107"/>
      <c r="AP65" s="108"/>
      <c r="AQ65" s="108"/>
      <c r="AR65" s="108"/>
      <c r="AS65" s="108"/>
      <c r="AT65" s="108"/>
      <c r="AU65" s="108"/>
      <c r="AV65" s="107"/>
      <c r="AW65" s="107"/>
    </row>
    <row r="66" spans="1:49" ht="16.5" customHeight="1" x14ac:dyDescent="0.25">
      <c r="A66" s="479"/>
      <c r="B66" s="480"/>
      <c r="C66" s="480"/>
      <c r="D66" s="480"/>
      <c r="E66" s="480"/>
      <c r="F66" s="480"/>
      <c r="G66" s="480"/>
      <c r="H66" s="481"/>
      <c r="I66" s="482"/>
      <c r="J66" s="483"/>
      <c r="K66" s="271"/>
      <c r="L66" s="336"/>
      <c r="M66" s="271"/>
      <c r="N66" s="352" t="str">
        <f t="shared" si="31"/>
        <v/>
      </c>
      <c r="O66" s="334"/>
      <c r="P66" s="484"/>
      <c r="Q66" s="478"/>
      <c r="R66" s="478"/>
      <c r="S66" s="478"/>
      <c r="T66" s="485" t="str">
        <f t="shared" si="32"/>
        <v/>
      </c>
      <c r="U66" s="486"/>
      <c r="V66" s="240" t="str">
        <f t="shared" si="33"/>
        <v xml:space="preserve"> </v>
      </c>
      <c r="W66" s="241"/>
      <c r="X66" s="64"/>
      <c r="Y66" s="116">
        <f t="shared" si="34"/>
        <v>0</v>
      </c>
      <c r="Z66" s="153">
        <f t="shared" si="35"/>
        <v>0</v>
      </c>
      <c r="AA66" s="73">
        <f t="shared" si="36"/>
        <v>0</v>
      </c>
      <c r="AB66" s="73">
        <f t="shared" si="37"/>
        <v>0</v>
      </c>
      <c r="AC66" s="154">
        <f t="shared" si="38"/>
        <v>0</v>
      </c>
      <c r="AD66" s="34">
        <f t="shared" si="39"/>
        <v>0</v>
      </c>
      <c r="AE66" s="34">
        <f t="shared" si="40"/>
        <v>0</v>
      </c>
      <c r="AF66" s="73"/>
      <c r="AG66" s="73"/>
      <c r="AH66" s="104"/>
      <c r="AI66" s="105"/>
      <c r="AJ66" s="105"/>
      <c r="AK66" s="105"/>
      <c r="AL66" s="105"/>
      <c r="AM66" s="106"/>
      <c r="AN66" s="107"/>
      <c r="AO66" s="107"/>
      <c r="AP66" s="108"/>
      <c r="AQ66" s="108"/>
      <c r="AR66" s="108"/>
      <c r="AS66" s="108"/>
      <c r="AT66" s="108"/>
      <c r="AU66" s="108"/>
      <c r="AV66" s="107"/>
      <c r="AW66" s="107"/>
    </row>
    <row r="67" spans="1:49" ht="16.5" customHeight="1" x14ac:dyDescent="0.25">
      <c r="A67" s="479"/>
      <c r="B67" s="480"/>
      <c r="C67" s="480"/>
      <c r="D67" s="480"/>
      <c r="E67" s="480"/>
      <c r="F67" s="480"/>
      <c r="G67" s="480"/>
      <c r="H67" s="481"/>
      <c r="I67" s="482"/>
      <c r="J67" s="483"/>
      <c r="K67" s="271"/>
      <c r="L67" s="336"/>
      <c r="M67" s="271"/>
      <c r="N67" s="352" t="str">
        <f t="shared" si="31"/>
        <v/>
      </c>
      <c r="O67" s="334"/>
      <c r="P67" s="484"/>
      <c r="Q67" s="478"/>
      <c r="R67" s="478"/>
      <c r="S67" s="478"/>
      <c r="T67" s="485" t="str">
        <f t="shared" ref="T67:T78" si="41">IF(R67="","",R67*2.291)</f>
        <v/>
      </c>
      <c r="U67" s="486"/>
      <c r="V67" s="240" t="str">
        <f t="shared" ref="V67:V78" si="42">IF(I67&gt;0.001,IF(OR(P67&lt;0.0001,R67&lt;0,R67=""),"Gehalt fehlt"," ")," ")</f>
        <v xml:space="preserve"> </v>
      </c>
      <c r="W67" s="241"/>
      <c r="X67" s="64"/>
      <c r="Y67" s="116">
        <f t="shared" ref="Y67:Y78" si="43">IF(V67="Gehalt fehlt",1,0)</f>
        <v>0</v>
      </c>
      <c r="Z67" s="153">
        <f t="shared" ref="Z67:Z78" si="44">+AA67*AB67/100</f>
        <v>0</v>
      </c>
      <c r="AA67" s="73">
        <f t="shared" ref="AA67:AA78" si="45">+IF(I67="",0,I67)</f>
        <v>0</v>
      </c>
      <c r="AB67" s="73">
        <f t="shared" ref="AB67:AB78" si="46">IF(AA67=0,0,L67)</f>
        <v>0</v>
      </c>
      <c r="AC67" s="154">
        <f t="shared" ref="AC67:AC78" si="47">IF(AA67=0,0,O67)</f>
        <v>0</v>
      </c>
      <c r="AD67" s="34">
        <f t="shared" ref="AD67:AD78" si="48">IF(AA67=0,0,AA67*P67)</f>
        <v>0</v>
      </c>
      <c r="AE67" s="34">
        <f t="shared" ref="AE67:AE78" si="49">IF(AA67=0,0,AA67*T67)</f>
        <v>0</v>
      </c>
      <c r="AF67" s="73"/>
      <c r="AG67" s="73"/>
      <c r="AH67" s="104"/>
      <c r="AI67" s="105"/>
      <c r="AJ67" s="105"/>
      <c r="AK67" s="105"/>
      <c r="AL67" s="105"/>
      <c r="AM67" s="106"/>
      <c r="AN67" s="107"/>
      <c r="AO67" s="107"/>
      <c r="AP67" s="108"/>
      <c r="AQ67" s="108"/>
      <c r="AR67" s="108"/>
      <c r="AS67" s="108"/>
      <c r="AT67" s="108"/>
      <c r="AU67" s="108"/>
      <c r="AV67" s="107"/>
      <c r="AW67" s="107"/>
    </row>
    <row r="68" spans="1:49" ht="16.5" customHeight="1" x14ac:dyDescent="0.25">
      <c r="A68" s="479"/>
      <c r="B68" s="480"/>
      <c r="C68" s="480"/>
      <c r="D68" s="480"/>
      <c r="E68" s="480"/>
      <c r="F68" s="480"/>
      <c r="G68" s="480"/>
      <c r="H68" s="481"/>
      <c r="I68" s="482"/>
      <c r="J68" s="483"/>
      <c r="K68" s="271"/>
      <c r="L68" s="336"/>
      <c r="M68" s="271"/>
      <c r="N68" s="352" t="str">
        <f t="shared" si="31"/>
        <v/>
      </c>
      <c r="O68" s="334"/>
      <c r="P68" s="484"/>
      <c r="Q68" s="478"/>
      <c r="R68" s="478"/>
      <c r="S68" s="478"/>
      <c r="T68" s="485" t="str">
        <f t="shared" si="41"/>
        <v/>
      </c>
      <c r="U68" s="486"/>
      <c r="V68" s="240" t="str">
        <f t="shared" si="42"/>
        <v xml:space="preserve"> </v>
      </c>
      <c r="W68" s="241"/>
      <c r="X68" s="64"/>
      <c r="Y68" s="116">
        <f t="shared" si="43"/>
        <v>0</v>
      </c>
      <c r="Z68" s="153">
        <f t="shared" si="44"/>
        <v>0</v>
      </c>
      <c r="AA68" s="73">
        <f t="shared" si="45"/>
        <v>0</v>
      </c>
      <c r="AB68" s="73">
        <f t="shared" si="46"/>
        <v>0</v>
      </c>
      <c r="AC68" s="154">
        <f t="shared" si="47"/>
        <v>0</v>
      </c>
      <c r="AD68" s="34">
        <f t="shared" si="48"/>
        <v>0</v>
      </c>
      <c r="AE68" s="34">
        <f t="shared" si="49"/>
        <v>0</v>
      </c>
      <c r="AF68" s="73"/>
      <c r="AG68" s="73"/>
      <c r="AH68" s="104"/>
      <c r="AI68" s="105"/>
      <c r="AJ68" s="105"/>
      <c r="AK68" s="105"/>
      <c r="AL68" s="105"/>
      <c r="AM68" s="106"/>
      <c r="AN68" s="107"/>
      <c r="AO68" s="107"/>
      <c r="AP68" s="108"/>
      <c r="AQ68" s="108"/>
      <c r="AR68" s="108"/>
      <c r="AS68" s="108"/>
      <c r="AT68" s="108"/>
      <c r="AU68" s="108"/>
      <c r="AV68" s="107"/>
      <c r="AW68" s="107"/>
    </row>
    <row r="69" spans="1:49" ht="16.5" customHeight="1" x14ac:dyDescent="0.25">
      <c r="A69" s="479"/>
      <c r="B69" s="480"/>
      <c r="C69" s="480"/>
      <c r="D69" s="480"/>
      <c r="E69" s="480"/>
      <c r="F69" s="480"/>
      <c r="G69" s="480"/>
      <c r="H69" s="481"/>
      <c r="I69" s="482"/>
      <c r="J69" s="483"/>
      <c r="K69" s="271"/>
      <c r="L69" s="336"/>
      <c r="M69" s="271"/>
      <c r="N69" s="352" t="str">
        <f t="shared" si="31"/>
        <v/>
      </c>
      <c r="O69" s="334"/>
      <c r="P69" s="484"/>
      <c r="Q69" s="478"/>
      <c r="R69" s="478"/>
      <c r="S69" s="478"/>
      <c r="T69" s="485" t="str">
        <f t="shared" si="41"/>
        <v/>
      </c>
      <c r="U69" s="486"/>
      <c r="V69" s="240" t="str">
        <f t="shared" si="42"/>
        <v xml:space="preserve"> </v>
      </c>
      <c r="W69" s="241"/>
      <c r="X69" s="64"/>
      <c r="Y69" s="116">
        <f t="shared" si="43"/>
        <v>0</v>
      </c>
      <c r="Z69" s="153">
        <f t="shared" si="44"/>
        <v>0</v>
      </c>
      <c r="AA69" s="73">
        <f t="shared" si="45"/>
        <v>0</v>
      </c>
      <c r="AB69" s="73">
        <f t="shared" si="46"/>
        <v>0</v>
      </c>
      <c r="AC69" s="154">
        <f t="shared" si="47"/>
        <v>0</v>
      </c>
      <c r="AD69" s="34">
        <f t="shared" si="48"/>
        <v>0</v>
      </c>
      <c r="AE69" s="34">
        <f t="shared" si="49"/>
        <v>0</v>
      </c>
      <c r="AF69" s="73"/>
      <c r="AG69" s="73"/>
      <c r="AH69" s="104"/>
      <c r="AI69" s="105"/>
      <c r="AJ69" s="105"/>
      <c r="AK69" s="105"/>
      <c r="AL69" s="105"/>
      <c r="AM69" s="106"/>
      <c r="AN69" s="107"/>
      <c r="AO69" s="107"/>
      <c r="AP69" s="108"/>
      <c r="AQ69" s="108"/>
      <c r="AR69" s="108"/>
      <c r="AS69" s="108"/>
      <c r="AT69" s="108"/>
      <c r="AU69" s="108"/>
      <c r="AV69" s="107"/>
      <c r="AW69" s="107"/>
    </row>
    <row r="70" spans="1:49" ht="16.5" customHeight="1" x14ac:dyDescent="0.25">
      <c r="A70" s="479"/>
      <c r="B70" s="480"/>
      <c r="C70" s="480"/>
      <c r="D70" s="480"/>
      <c r="E70" s="480"/>
      <c r="F70" s="480"/>
      <c r="G70" s="480"/>
      <c r="H70" s="481"/>
      <c r="I70" s="482"/>
      <c r="J70" s="483"/>
      <c r="K70" s="271"/>
      <c r="L70" s="336"/>
      <c r="M70" s="271"/>
      <c r="N70" s="352" t="str">
        <f t="shared" si="31"/>
        <v/>
      </c>
      <c r="O70" s="334"/>
      <c r="P70" s="484"/>
      <c r="Q70" s="478"/>
      <c r="R70" s="478"/>
      <c r="S70" s="478"/>
      <c r="T70" s="485" t="str">
        <f t="shared" si="41"/>
        <v/>
      </c>
      <c r="U70" s="486"/>
      <c r="V70" s="240" t="str">
        <f t="shared" si="42"/>
        <v xml:space="preserve"> </v>
      </c>
      <c r="W70" s="241"/>
      <c r="X70" s="64"/>
      <c r="Y70" s="116">
        <f t="shared" si="43"/>
        <v>0</v>
      </c>
      <c r="Z70" s="153">
        <f t="shared" si="44"/>
        <v>0</v>
      </c>
      <c r="AA70" s="73">
        <f t="shared" si="45"/>
        <v>0</v>
      </c>
      <c r="AB70" s="73">
        <f t="shared" si="46"/>
        <v>0</v>
      </c>
      <c r="AC70" s="154">
        <f t="shared" si="47"/>
        <v>0</v>
      </c>
      <c r="AD70" s="34">
        <f t="shared" si="48"/>
        <v>0</v>
      </c>
      <c r="AE70" s="34">
        <f t="shared" si="49"/>
        <v>0</v>
      </c>
      <c r="AF70" s="73"/>
      <c r="AG70" s="73"/>
      <c r="AH70" s="104"/>
      <c r="AI70" s="105"/>
      <c r="AJ70" s="105"/>
      <c r="AK70" s="105"/>
      <c r="AL70" s="105"/>
      <c r="AM70" s="106"/>
      <c r="AN70" s="107"/>
      <c r="AO70" s="107"/>
      <c r="AP70" s="108"/>
      <c r="AQ70" s="108"/>
      <c r="AR70" s="108"/>
      <c r="AS70" s="108"/>
      <c r="AT70" s="108"/>
      <c r="AU70" s="108"/>
      <c r="AV70" s="107"/>
      <c r="AW70" s="107"/>
    </row>
    <row r="71" spans="1:49" ht="16.5" customHeight="1" x14ac:dyDescent="0.25">
      <c r="A71" s="479"/>
      <c r="B71" s="480"/>
      <c r="C71" s="480"/>
      <c r="D71" s="480"/>
      <c r="E71" s="480"/>
      <c r="F71" s="480"/>
      <c r="G71" s="480"/>
      <c r="H71" s="481"/>
      <c r="I71" s="482"/>
      <c r="J71" s="483"/>
      <c r="K71" s="271"/>
      <c r="L71" s="336"/>
      <c r="M71" s="271"/>
      <c r="N71" s="352" t="str">
        <f t="shared" si="31"/>
        <v/>
      </c>
      <c r="O71" s="334"/>
      <c r="P71" s="484"/>
      <c r="Q71" s="478"/>
      <c r="R71" s="478"/>
      <c r="S71" s="478"/>
      <c r="T71" s="485" t="str">
        <f t="shared" si="41"/>
        <v/>
      </c>
      <c r="U71" s="486"/>
      <c r="V71" s="240" t="str">
        <f t="shared" si="42"/>
        <v xml:space="preserve"> </v>
      </c>
      <c r="W71" s="241"/>
      <c r="X71" s="64"/>
      <c r="Y71" s="116">
        <f t="shared" si="43"/>
        <v>0</v>
      </c>
      <c r="Z71" s="153">
        <f t="shared" si="44"/>
        <v>0</v>
      </c>
      <c r="AA71" s="73">
        <f t="shared" si="45"/>
        <v>0</v>
      </c>
      <c r="AB71" s="73">
        <f t="shared" si="46"/>
        <v>0</v>
      </c>
      <c r="AC71" s="154">
        <f t="shared" si="47"/>
        <v>0</v>
      </c>
      <c r="AD71" s="34">
        <f t="shared" si="48"/>
        <v>0</v>
      </c>
      <c r="AE71" s="34">
        <f t="shared" si="49"/>
        <v>0</v>
      </c>
      <c r="AF71" s="73"/>
      <c r="AG71" s="73"/>
      <c r="AH71" s="104"/>
      <c r="AI71" s="105"/>
      <c r="AJ71" s="105"/>
      <c r="AK71" s="105"/>
      <c r="AL71" s="105"/>
      <c r="AM71" s="106"/>
      <c r="AN71" s="107"/>
      <c r="AO71" s="107"/>
      <c r="AP71" s="108"/>
      <c r="AQ71" s="108"/>
      <c r="AR71" s="108"/>
      <c r="AS71" s="108"/>
      <c r="AT71" s="108"/>
      <c r="AU71" s="108"/>
      <c r="AV71" s="107"/>
      <c r="AW71" s="107"/>
    </row>
    <row r="72" spans="1:49" ht="16.5" customHeight="1" x14ac:dyDescent="0.25">
      <c r="A72" s="479"/>
      <c r="B72" s="480"/>
      <c r="C72" s="480"/>
      <c r="D72" s="480"/>
      <c r="E72" s="480"/>
      <c r="F72" s="480"/>
      <c r="G72" s="480"/>
      <c r="H72" s="481"/>
      <c r="I72" s="482"/>
      <c r="J72" s="483"/>
      <c r="K72" s="271"/>
      <c r="L72" s="336"/>
      <c r="M72" s="271"/>
      <c r="N72" s="352" t="str">
        <f t="shared" si="31"/>
        <v/>
      </c>
      <c r="O72" s="334"/>
      <c r="P72" s="484"/>
      <c r="Q72" s="478"/>
      <c r="R72" s="478"/>
      <c r="S72" s="478"/>
      <c r="T72" s="485" t="str">
        <f t="shared" si="41"/>
        <v/>
      </c>
      <c r="U72" s="486"/>
      <c r="V72" s="240" t="str">
        <f t="shared" si="42"/>
        <v xml:space="preserve"> </v>
      </c>
      <c r="W72" s="241"/>
      <c r="X72" s="64"/>
      <c r="Y72" s="116">
        <f t="shared" si="43"/>
        <v>0</v>
      </c>
      <c r="Z72" s="153">
        <f t="shared" si="44"/>
        <v>0</v>
      </c>
      <c r="AA72" s="73">
        <f t="shared" si="45"/>
        <v>0</v>
      </c>
      <c r="AB72" s="73">
        <f t="shared" si="46"/>
        <v>0</v>
      </c>
      <c r="AC72" s="154">
        <f t="shared" si="47"/>
        <v>0</v>
      </c>
      <c r="AD72" s="34">
        <f t="shared" si="48"/>
        <v>0</v>
      </c>
      <c r="AE72" s="34">
        <f t="shared" si="49"/>
        <v>0</v>
      </c>
      <c r="AF72" s="73"/>
      <c r="AG72" s="73"/>
      <c r="AH72" s="104"/>
      <c r="AI72" s="105"/>
      <c r="AJ72" s="105"/>
      <c r="AK72" s="105"/>
      <c r="AL72" s="105"/>
      <c r="AM72" s="106"/>
      <c r="AN72" s="107"/>
      <c r="AO72" s="107"/>
      <c r="AP72" s="108"/>
      <c r="AQ72" s="108"/>
      <c r="AR72" s="108"/>
      <c r="AS72" s="108"/>
      <c r="AT72" s="108"/>
      <c r="AU72" s="108"/>
      <c r="AV72" s="107"/>
      <c r="AW72" s="107"/>
    </row>
    <row r="73" spans="1:49" ht="16.5" customHeight="1" x14ac:dyDescent="0.25">
      <c r="A73" s="479"/>
      <c r="B73" s="480"/>
      <c r="C73" s="480"/>
      <c r="D73" s="480"/>
      <c r="E73" s="480"/>
      <c r="F73" s="480"/>
      <c r="G73" s="480"/>
      <c r="H73" s="481"/>
      <c r="I73" s="482"/>
      <c r="J73" s="483"/>
      <c r="K73" s="271"/>
      <c r="L73" s="336"/>
      <c r="M73" s="271"/>
      <c r="N73" s="352" t="str">
        <f t="shared" si="31"/>
        <v/>
      </c>
      <c r="O73" s="334"/>
      <c r="P73" s="484"/>
      <c r="Q73" s="478"/>
      <c r="R73" s="478"/>
      <c r="S73" s="478"/>
      <c r="T73" s="485" t="str">
        <f t="shared" si="41"/>
        <v/>
      </c>
      <c r="U73" s="486"/>
      <c r="V73" s="240" t="str">
        <f t="shared" si="42"/>
        <v xml:space="preserve"> </v>
      </c>
      <c r="W73" s="241"/>
      <c r="X73" s="64"/>
      <c r="Y73" s="116">
        <f t="shared" si="43"/>
        <v>0</v>
      </c>
      <c r="Z73" s="153">
        <f t="shared" si="44"/>
        <v>0</v>
      </c>
      <c r="AA73" s="73">
        <f t="shared" si="45"/>
        <v>0</v>
      </c>
      <c r="AB73" s="73">
        <f t="shared" si="46"/>
        <v>0</v>
      </c>
      <c r="AC73" s="154">
        <f t="shared" si="47"/>
        <v>0</v>
      </c>
      <c r="AD73" s="34">
        <f t="shared" si="48"/>
        <v>0</v>
      </c>
      <c r="AE73" s="34">
        <f t="shared" si="49"/>
        <v>0</v>
      </c>
      <c r="AF73" s="73"/>
      <c r="AG73" s="73"/>
      <c r="AH73" s="104"/>
      <c r="AI73" s="105"/>
      <c r="AJ73" s="105"/>
      <c r="AK73" s="105"/>
      <c r="AL73" s="105"/>
      <c r="AM73" s="106"/>
      <c r="AN73" s="107"/>
      <c r="AO73" s="107"/>
      <c r="AP73" s="108"/>
      <c r="AQ73" s="108"/>
      <c r="AR73" s="108"/>
      <c r="AS73" s="108"/>
      <c r="AT73" s="108"/>
      <c r="AU73" s="108"/>
      <c r="AV73" s="107"/>
      <c r="AW73" s="107"/>
    </row>
    <row r="74" spans="1:49" ht="16.5" customHeight="1" x14ac:dyDescent="0.25">
      <c r="A74" s="479"/>
      <c r="B74" s="480"/>
      <c r="C74" s="480"/>
      <c r="D74" s="480"/>
      <c r="E74" s="480"/>
      <c r="F74" s="480"/>
      <c r="G74" s="480"/>
      <c r="H74" s="481"/>
      <c r="I74" s="482"/>
      <c r="J74" s="483"/>
      <c r="K74" s="271"/>
      <c r="L74" s="336"/>
      <c r="M74" s="271"/>
      <c r="N74" s="352" t="str">
        <f t="shared" si="31"/>
        <v/>
      </c>
      <c r="O74" s="334"/>
      <c r="P74" s="484"/>
      <c r="Q74" s="478"/>
      <c r="R74" s="478"/>
      <c r="S74" s="478"/>
      <c r="T74" s="485" t="str">
        <f t="shared" si="41"/>
        <v/>
      </c>
      <c r="U74" s="486"/>
      <c r="V74" s="240" t="str">
        <f t="shared" si="42"/>
        <v xml:space="preserve"> </v>
      </c>
      <c r="W74" s="241"/>
      <c r="X74" s="64"/>
      <c r="Y74" s="116">
        <f t="shared" si="43"/>
        <v>0</v>
      </c>
      <c r="Z74" s="153">
        <f t="shared" si="44"/>
        <v>0</v>
      </c>
      <c r="AA74" s="73">
        <f t="shared" si="45"/>
        <v>0</v>
      </c>
      <c r="AB74" s="73">
        <f t="shared" si="46"/>
        <v>0</v>
      </c>
      <c r="AC74" s="154">
        <f t="shared" si="47"/>
        <v>0</v>
      </c>
      <c r="AD74" s="34">
        <f t="shared" si="48"/>
        <v>0</v>
      </c>
      <c r="AE74" s="34">
        <f t="shared" si="49"/>
        <v>0</v>
      </c>
      <c r="AF74" s="73"/>
      <c r="AG74" s="73"/>
      <c r="AH74" s="104"/>
      <c r="AI74" s="105"/>
      <c r="AJ74" s="105"/>
      <c r="AK74" s="105"/>
      <c r="AL74" s="105"/>
      <c r="AM74" s="106"/>
      <c r="AN74" s="107"/>
      <c r="AO74" s="107"/>
      <c r="AP74" s="108"/>
      <c r="AQ74" s="108"/>
      <c r="AR74" s="108"/>
      <c r="AS74" s="108"/>
      <c r="AT74" s="108"/>
      <c r="AU74" s="108"/>
      <c r="AV74" s="107"/>
      <c r="AW74" s="107"/>
    </row>
    <row r="75" spans="1:49" ht="16.5" customHeight="1" x14ac:dyDescent="0.25">
      <c r="A75" s="479"/>
      <c r="B75" s="480"/>
      <c r="C75" s="480"/>
      <c r="D75" s="480"/>
      <c r="E75" s="480"/>
      <c r="F75" s="480"/>
      <c r="G75" s="480"/>
      <c r="H75" s="481"/>
      <c r="I75" s="482"/>
      <c r="J75" s="483"/>
      <c r="K75" s="271"/>
      <c r="L75" s="336"/>
      <c r="M75" s="271"/>
      <c r="N75" s="352" t="str">
        <f t="shared" si="31"/>
        <v/>
      </c>
      <c r="O75" s="334"/>
      <c r="P75" s="484"/>
      <c r="Q75" s="478"/>
      <c r="R75" s="478"/>
      <c r="S75" s="478"/>
      <c r="T75" s="485" t="str">
        <f t="shared" si="41"/>
        <v/>
      </c>
      <c r="U75" s="486"/>
      <c r="V75" s="240" t="str">
        <f t="shared" si="42"/>
        <v xml:space="preserve"> </v>
      </c>
      <c r="W75" s="241"/>
      <c r="X75" s="64"/>
      <c r="Y75" s="116">
        <f t="shared" si="43"/>
        <v>0</v>
      </c>
      <c r="Z75" s="153">
        <f t="shared" si="44"/>
        <v>0</v>
      </c>
      <c r="AA75" s="73">
        <f t="shared" si="45"/>
        <v>0</v>
      </c>
      <c r="AB75" s="73">
        <f t="shared" si="46"/>
        <v>0</v>
      </c>
      <c r="AC75" s="154">
        <f t="shared" si="47"/>
        <v>0</v>
      </c>
      <c r="AD75" s="34">
        <f t="shared" si="48"/>
        <v>0</v>
      </c>
      <c r="AE75" s="34">
        <f t="shared" si="49"/>
        <v>0</v>
      </c>
      <c r="AF75" s="73"/>
      <c r="AG75" s="73"/>
      <c r="AH75" s="104"/>
      <c r="AI75" s="105"/>
      <c r="AJ75" s="105"/>
      <c r="AK75" s="105"/>
      <c r="AL75" s="105"/>
      <c r="AM75" s="106"/>
      <c r="AN75" s="107"/>
      <c r="AO75" s="107"/>
      <c r="AP75" s="108"/>
      <c r="AQ75" s="108"/>
      <c r="AR75" s="108"/>
      <c r="AS75" s="108"/>
      <c r="AT75" s="108"/>
      <c r="AU75" s="108"/>
      <c r="AV75" s="107"/>
      <c r="AW75" s="107"/>
    </row>
    <row r="76" spans="1:49" ht="16.5" customHeight="1" x14ac:dyDescent="0.25">
      <c r="A76" s="479"/>
      <c r="B76" s="480"/>
      <c r="C76" s="480"/>
      <c r="D76" s="480"/>
      <c r="E76" s="480"/>
      <c r="F76" s="480"/>
      <c r="G76" s="480"/>
      <c r="H76" s="481"/>
      <c r="I76" s="482"/>
      <c r="J76" s="483"/>
      <c r="K76" s="271"/>
      <c r="L76" s="336"/>
      <c r="M76" s="271"/>
      <c r="N76" s="352" t="str">
        <f t="shared" si="31"/>
        <v/>
      </c>
      <c r="O76" s="334"/>
      <c r="P76" s="484"/>
      <c r="Q76" s="478"/>
      <c r="R76" s="478"/>
      <c r="S76" s="478"/>
      <c r="T76" s="485" t="str">
        <f t="shared" si="41"/>
        <v/>
      </c>
      <c r="U76" s="486"/>
      <c r="V76" s="240" t="str">
        <f t="shared" si="42"/>
        <v xml:space="preserve"> </v>
      </c>
      <c r="W76" s="241"/>
      <c r="X76" s="64"/>
      <c r="Y76" s="116">
        <f t="shared" si="43"/>
        <v>0</v>
      </c>
      <c r="Z76" s="153">
        <f t="shared" si="44"/>
        <v>0</v>
      </c>
      <c r="AA76" s="73">
        <f t="shared" si="45"/>
        <v>0</v>
      </c>
      <c r="AB76" s="73">
        <f t="shared" si="46"/>
        <v>0</v>
      </c>
      <c r="AC76" s="154">
        <f t="shared" si="47"/>
        <v>0</v>
      </c>
      <c r="AD76" s="34">
        <f t="shared" si="48"/>
        <v>0</v>
      </c>
      <c r="AE76" s="34">
        <f t="shared" si="49"/>
        <v>0</v>
      </c>
      <c r="AF76" s="73"/>
      <c r="AG76" s="73"/>
      <c r="AH76" s="104"/>
      <c r="AI76" s="105"/>
      <c r="AJ76" s="105"/>
      <c r="AK76" s="105"/>
      <c r="AL76" s="105"/>
      <c r="AM76" s="106"/>
      <c r="AN76" s="107"/>
      <c r="AO76" s="107"/>
      <c r="AP76" s="108"/>
      <c r="AQ76" s="108"/>
      <c r="AR76" s="108"/>
      <c r="AS76" s="108"/>
      <c r="AT76" s="108"/>
      <c r="AU76" s="108"/>
      <c r="AV76" s="107"/>
      <c r="AW76" s="107"/>
    </row>
    <row r="77" spans="1:49" ht="16.5" customHeight="1" x14ac:dyDescent="0.25">
      <c r="A77" s="479"/>
      <c r="B77" s="480"/>
      <c r="C77" s="480"/>
      <c r="D77" s="480"/>
      <c r="E77" s="480"/>
      <c r="F77" s="480"/>
      <c r="G77" s="480"/>
      <c r="H77" s="481"/>
      <c r="I77" s="482"/>
      <c r="J77" s="483"/>
      <c r="K77" s="271"/>
      <c r="L77" s="336"/>
      <c r="M77" s="271"/>
      <c r="N77" s="352" t="str">
        <f t="shared" si="31"/>
        <v/>
      </c>
      <c r="O77" s="334"/>
      <c r="P77" s="484"/>
      <c r="Q77" s="478"/>
      <c r="R77" s="478"/>
      <c r="S77" s="478"/>
      <c r="T77" s="485" t="str">
        <f t="shared" si="41"/>
        <v/>
      </c>
      <c r="U77" s="486"/>
      <c r="V77" s="240" t="str">
        <f t="shared" si="42"/>
        <v xml:space="preserve"> </v>
      </c>
      <c r="W77" s="241"/>
      <c r="X77" s="64"/>
      <c r="Y77" s="116">
        <f t="shared" si="43"/>
        <v>0</v>
      </c>
      <c r="Z77" s="153">
        <f t="shared" si="44"/>
        <v>0</v>
      </c>
      <c r="AA77" s="73">
        <f t="shared" si="45"/>
        <v>0</v>
      </c>
      <c r="AB77" s="73">
        <f t="shared" si="46"/>
        <v>0</v>
      </c>
      <c r="AC77" s="154">
        <f t="shared" si="47"/>
        <v>0</v>
      </c>
      <c r="AD77" s="34">
        <f t="shared" si="48"/>
        <v>0</v>
      </c>
      <c r="AE77" s="34">
        <f t="shared" si="49"/>
        <v>0</v>
      </c>
      <c r="AF77" s="73"/>
      <c r="AG77" s="73"/>
      <c r="AH77" s="104"/>
      <c r="AI77" s="105"/>
      <c r="AJ77" s="105"/>
      <c r="AK77" s="105"/>
      <c r="AL77" s="105"/>
      <c r="AM77" s="106"/>
      <c r="AN77" s="107"/>
      <c r="AO77" s="107"/>
      <c r="AP77" s="108"/>
      <c r="AQ77" s="108"/>
      <c r="AR77" s="108"/>
      <c r="AS77" s="108"/>
      <c r="AT77" s="108"/>
      <c r="AU77" s="108"/>
      <c r="AV77" s="107"/>
      <c r="AW77" s="107"/>
    </row>
    <row r="78" spans="1:49" ht="16.5" customHeight="1" x14ac:dyDescent="0.25">
      <c r="A78" s="479"/>
      <c r="B78" s="480"/>
      <c r="C78" s="480"/>
      <c r="D78" s="480"/>
      <c r="E78" s="480"/>
      <c r="F78" s="480"/>
      <c r="G78" s="480"/>
      <c r="H78" s="481"/>
      <c r="I78" s="482"/>
      <c r="J78" s="483"/>
      <c r="K78" s="271"/>
      <c r="L78" s="336"/>
      <c r="M78" s="271"/>
      <c r="N78" s="352" t="str">
        <f t="shared" si="31"/>
        <v/>
      </c>
      <c r="O78" s="334"/>
      <c r="P78" s="484"/>
      <c r="Q78" s="478"/>
      <c r="R78" s="478"/>
      <c r="S78" s="478"/>
      <c r="T78" s="485" t="str">
        <f t="shared" si="41"/>
        <v/>
      </c>
      <c r="U78" s="486"/>
      <c r="V78" s="240" t="str">
        <f t="shared" si="42"/>
        <v xml:space="preserve"> </v>
      </c>
      <c r="W78" s="241"/>
      <c r="X78" s="64"/>
      <c r="Y78" s="116">
        <f t="shared" si="43"/>
        <v>0</v>
      </c>
      <c r="Z78" s="153">
        <f t="shared" si="44"/>
        <v>0</v>
      </c>
      <c r="AA78" s="73">
        <f t="shared" si="45"/>
        <v>0</v>
      </c>
      <c r="AB78" s="73">
        <f t="shared" si="46"/>
        <v>0</v>
      </c>
      <c r="AC78" s="154">
        <f t="shared" si="47"/>
        <v>0</v>
      </c>
      <c r="AD78" s="34">
        <f t="shared" si="48"/>
        <v>0</v>
      </c>
      <c r="AE78" s="34">
        <f t="shared" si="49"/>
        <v>0</v>
      </c>
      <c r="AF78" s="73"/>
      <c r="AG78" s="73"/>
      <c r="AH78" s="104"/>
      <c r="AI78" s="105"/>
      <c r="AJ78" s="105"/>
      <c r="AK78" s="105"/>
      <c r="AL78" s="105"/>
      <c r="AM78" s="106"/>
      <c r="AN78" s="107"/>
      <c r="AO78" s="107"/>
      <c r="AP78" s="108"/>
      <c r="AQ78" s="108"/>
      <c r="AR78" s="108"/>
      <c r="AS78" s="108"/>
      <c r="AT78" s="108"/>
      <c r="AU78" s="108"/>
      <c r="AV78" s="107"/>
      <c r="AW78" s="107"/>
    </row>
    <row r="79" spans="1:49" ht="16.5" customHeight="1" x14ac:dyDescent="0.25">
      <c r="A79" s="479"/>
      <c r="B79" s="480"/>
      <c r="C79" s="480"/>
      <c r="D79" s="480"/>
      <c r="E79" s="480"/>
      <c r="F79" s="480"/>
      <c r="G79" s="480"/>
      <c r="H79" s="481"/>
      <c r="I79" s="482"/>
      <c r="J79" s="483"/>
      <c r="K79" s="271"/>
      <c r="L79" s="336"/>
      <c r="M79" s="271"/>
      <c r="N79" s="352" t="str">
        <f t="shared" si="31"/>
        <v/>
      </c>
      <c r="O79" s="334"/>
      <c r="P79" s="484"/>
      <c r="Q79" s="478"/>
      <c r="R79" s="478"/>
      <c r="S79" s="478"/>
      <c r="T79" s="485" t="str">
        <f t="shared" si="32"/>
        <v/>
      </c>
      <c r="U79" s="486"/>
      <c r="V79" s="240" t="str">
        <f t="shared" si="33"/>
        <v xml:space="preserve"> </v>
      </c>
      <c r="W79" s="241"/>
      <c r="X79" s="64"/>
      <c r="Y79" s="116">
        <f t="shared" si="34"/>
        <v>0</v>
      </c>
      <c r="Z79" s="153">
        <f t="shared" si="35"/>
        <v>0</v>
      </c>
      <c r="AA79" s="73">
        <f t="shared" si="36"/>
        <v>0</v>
      </c>
      <c r="AB79" s="73">
        <f t="shared" si="37"/>
        <v>0</v>
      </c>
      <c r="AC79" s="154">
        <f t="shared" si="38"/>
        <v>0</v>
      </c>
      <c r="AD79" s="34">
        <f t="shared" si="39"/>
        <v>0</v>
      </c>
      <c r="AE79" s="34">
        <f t="shared" si="40"/>
        <v>0</v>
      </c>
      <c r="AF79" s="73"/>
      <c r="AG79" s="73"/>
      <c r="AH79" s="104"/>
      <c r="AI79" s="105"/>
      <c r="AJ79" s="105"/>
      <c r="AK79" s="105"/>
      <c r="AL79" s="105"/>
      <c r="AM79" s="106"/>
      <c r="AN79" s="107"/>
      <c r="AO79" s="107"/>
      <c r="AP79" s="108"/>
      <c r="AQ79" s="108"/>
      <c r="AR79" s="108"/>
      <c r="AS79" s="108"/>
      <c r="AT79" s="108"/>
      <c r="AU79" s="108"/>
      <c r="AV79" s="107"/>
      <c r="AW79" s="107"/>
    </row>
    <row r="80" spans="1:49" ht="16.5" customHeight="1" x14ac:dyDescent="0.25">
      <c r="A80" s="479"/>
      <c r="B80" s="480"/>
      <c r="C80" s="480"/>
      <c r="D80" s="480"/>
      <c r="E80" s="480"/>
      <c r="F80" s="480"/>
      <c r="G80" s="480"/>
      <c r="H80" s="481"/>
      <c r="I80" s="482"/>
      <c r="J80" s="483"/>
      <c r="K80" s="271"/>
      <c r="L80" s="336"/>
      <c r="M80" s="271"/>
      <c r="N80" s="352" t="str">
        <f t="shared" si="31"/>
        <v/>
      </c>
      <c r="O80" s="334"/>
      <c r="P80" s="484"/>
      <c r="Q80" s="478"/>
      <c r="R80" s="478"/>
      <c r="S80" s="478"/>
      <c r="T80" s="485" t="str">
        <f t="shared" si="32"/>
        <v/>
      </c>
      <c r="U80" s="486"/>
      <c r="V80" s="240" t="str">
        <f t="shared" si="33"/>
        <v xml:space="preserve"> </v>
      </c>
      <c r="W80" s="241"/>
      <c r="X80" s="64"/>
      <c r="Y80" s="116">
        <f t="shared" si="34"/>
        <v>0</v>
      </c>
      <c r="Z80" s="153">
        <f t="shared" si="35"/>
        <v>0</v>
      </c>
      <c r="AA80" s="73">
        <f t="shared" si="36"/>
        <v>0</v>
      </c>
      <c r="AB80" s="73">
        <f t="shared" si="37"/>
        <v>0</v>
      </c>
      <c r="AC80" s="154">
        <f t="shared" si="38"/>
        <v>0</v>
      </c>
      <c r="AD80" s="34">
        <f t="shared" si="39"/>
        <v>0</v>
      </c>
      <c r="AE80" s="34">
        <f t="shared" si="40"/>
        <v>0</v>
      </c>
      <c r="AF80" s="73"/>
      <c r="AG80" s="73"/>
      <c r="AH80" s="104"/>
      <c r="AI80" s="105"/>
      <c r="AJ80" s="105"/>
      <c r="AK80" s="105"/>
      <c r="AL80" s="105"/>
      <c r="AM80" s="106"/>
      <c r="AN80" s="107"/>
      <c r="AO80" s="107"/>
      <c r="AP80" s="108"/>
      <c r="AQ80" s="108"/>
      <c r="AR80" s="108"/>
      <c r="AS80" s="108"/>
      <c r="AT80" s="108"/>
      <c r="AU80" s="108"/>
      <c r="AV80" s="107"/>
      <c r="AW80" s="107"/>
    </row>
    <row r="81" spans="1:49" ht="16.5" customHeight="1" x14ac:dyDescent="0.25">
      <c r="A81" s="479"/>
      <c r="B81" s="480"/>
      <c r="C81" s="480"/>
      <c r="D81" s="480"/>
      <c r="E81" s="480"/>
      <c r="F81" s="480"/>
      <c r="G81" s="480"/>
      <c r="H81" s="481"/>
      <c r="I81" s="482"/>
      <c r="J81" s="483"/>
      <c r="K81" s="271"/>
      <c r="L81" s="336"/>
      <c r="M81" s="271"/>
      <c r="N81" s="352" t="str">
        <f t="shared" si="31"/>
        <v/>
      </c>
      <c r="O81" s="334"/>
      <c r="P81" s="484"/>
      <c r="Q81" s="478"/>
      <c r="R81" s="478"/>
      <c r="S81" s="478"/>
      <c r="T81" s="485" t="str">
        <f t="shared" si="32"/>
        <v/>
      </c>
      <c r="U81" s="486"/>
      <c r="V81" s="240" t="str">
        <f t="shared" si="33"/>
        <v xml:space="preserve"> </v>
      </c>
      <c r="W81" s="241"/>
      <c r="X81" s="64"/>
      <c r="Y81" s="116">
        <f t="shared" si="34"/>
        <v>0</v>
      </c>
      <c r="Z81" s="153">
        <f t="shared" si="35"/>
        <v>0</v>
      </c>
      <c r="AA81" s="73">
        <f t="shared" si="36"/>
        <v>0</v>
      </c>
      <c r="AB81" s="73">
        <f t="shared" si="37"/>
        <v>0</v>
      </c>
      <c r="AC81" s="154">
        <f t="shared" si="38"/>
        <v>0</v>
      </c>
      <c r="AD81" s="34">
        <f t="shared" si="39"/>
        <v>0</v>
      </c>
      <c r="AE81" s="34">
        <f t="shared" si="40"/>
        <v>0</v>
      </c>
      <c r="AF81" s="73"/>
      <c r="AG81" s="73"/>
      <c r="AH81" s="104"/>
      <c r="AI81" s="105"/>
      <c r="AJ81" s="105"/>
      <c r="AK81" s="105"/>
      <c r="AL81" s="105"/>
      <c r="AM81" s="106"/>
      <c r="AN81" s="107"/>
      <c r="AO81" s="107"/>
      <c r="AP81" s="108"/>
      <c r="AQ81" s="108"/>
      <c r="AR81" s="108"/>
      <c r="AS81" s="108"/>
      <c r="AT81" s="108"/>
      <c r="AU81" s="108"/>
      <c r="AV81" s="107"/>
      <c r="AW81" s="107"/>
    </row>
    <row r="82" spans="1:49" ht="16.5" customHeight="1" x14ac:dyDescent="0.25">
      <c r="A82" s="479"/>
      <c r="B82" s="480"/>
      <c r="C82" s="480"/>
      <c r="D82" s="480"/>
      <c r="E82" s="480"/>
      <c r="F82" s="480"/>
      <c r="G82" s="480"/>
      <c r="H82" s="481"/>
      <c r="I82" s="482"/>
      <c r="J82" s="483"/>
      <c r="K82" s="271"/>
      <c r="L82" s="336"/>
      <c r="M82" s="271"/>
      <c r="N82" s="352" t="str">
        <f t="shared" si="31"/>
        <v/>
      </c>
      <c r="O82" s="334"/>
      <c r="P82" s="484"/>
      <c r="Q82" s="478"/>
      <c r="R82" s="478"/>
      <c r="S82" s="478"/>
      <c r="T82" s="485" t="str">
        <f t="shared" si="32"/>
        <v/>
      </c>
      <c r="U82" s="486"/>
      <c r="V82" s="240" t="str">
        <f t="shared" si="33"/>
        <v xml:space="preserve"> </v>
      </c>
      <c r="W82" s="241"/>
      <c r="X82" s="64"/>
      <c r="Y82" s="116">
        <f t="shared" si="34"/>
        <v>0</v>
      </c>
      <c r="Z82" s="153">
        <f t="shared" si="35"/>
        <v>0</v>
      </c>
      <c r="AA82" s="73">
        <f t="shared" si="36"/>
        <v>0</v>
      </c>
      <c r="AB82" s="73">
        <f t="shared" si="37"/>
        <v>0</v>
      </c>
      <c r="AC82" s="154">
        <f t="shared" si="38"/>
        <v>0</v>
      </c>
      <c r="AD82" s="34">
        <f t="shared" si="39"/>
        <v>0</v>
      </c>
      <c r="AE82" s="34">
        <f t="shared" si="40"/>
        <v>0</v>
      </c>
      <c r="AF82" s="73"/>
      <c r="AG82" s="73"/>
      <c r="AH82" s="104"/>
      <c r="AI82" s="105"/>
      <c r="AJ82" s="105"/>
      <c r="AK82" s="105"/>
      <c r="AL82" s="105"/>
      <c r="AM82" s="106"/>
      <c r="AN82" s="107"/>
      <c r="AO82" s="107"/>
      <c r="AP82" s="108"/>
      <c r="AQ82" s="108"/>
      <c r="AR82" s="108"/>
      <c r="AS82" s="108"/>
      <c r="AT82" s="108"/>
      <c r="AU82" s="108"/>
      <c r="AV82" s="107"/>
      <c r="AW82" s="107"/>
    </row>
    <row r="83" spans="1:49" ht="16.5" customHeight="1" x14ac:dyDescent="0.25">
      <c r="A83" s="479"/>
      <c r="B83" s="480"/>
      <c r="C83" s="480"/>
      <c r="D83" s="480"/>
      <c r="E83" s="480"/>
      <c r="F83" s="480"/>
      <c r="G83" s="480"/>
      <c r="H83" s="481"/>
      <c r="I83" s="482"/>
      <c r="J83" s="483"/>
      <c r="K83" s="271"/>
      <c r="L83" s="336"/>
      <c r="M83" s="271"/>
      <c r="N83" s="352" t="str">
        <f t="shared" si="31"/>
        <v/>
      </c>
      <c r="O83" s="334"/>
      <c r="P83" s="484"/>
      <c r="Q83" s="478"/>
      <c r="R83" s="478"/>
      <c r="S83" s="478"/>
      <c r="T83" s="485" t="str">
        <f t="shared" si="32"/>
        <v/>
      </c>
      <c r="U83" s="486"/>
      <c r="V83" s="240" t="str">
        <f t="shared" si="33"/>
        <v xml:space="preserve"> </v>
      </c>
      <c r="W83" s="241"/>
      <c r="X83" s="64"/>
      <c r="Y83" s="116">
        <f t="shared" si="34"/>
        <v>0</v>
      </c>
      <c r="Z83" s="153">
        <f t="shared" si="35"/>
        <v>0</v>
      </c>
      <c r="AA83" s="73">
        <f t="shared" si="36"/>
        <v>0</v>
      </c>
      <c r="AB83" s="73">
        <f t="shared" si="37"/>
        <v>0</v>
      </c>
      <c r="AC83" s="154">
        <f t="shared" si="38"/>
        <v>0</v>
      </c>
      <c r="AD83" s="34">
        <f t="shared" si="39"/>
        <v>0</v>
      </c>
      <c r="AE83" s="34">
        <f t="shared" si="40"/>
        <v>0</v>
      </c>
      <c r="AF83" s="73"/>
      <c r="AG83" s="73"/>
      <c r="AH83" s="104"/>
      <c r="AI83" s="105"/>
      <c r="AJ83" s="105"/>
      <c r="AK83" s="105"/>
      <c r="AL83" s="105"/>
      <c r="AM83" s="106"/>
      <c r="AN83" s="107"/>
      <c r="AO83" s="107"/>
      <c r="AP83" s="108"/>
      <c r="AQ83" s="108"/>
      <c r="AR83" s="108"/>
      <c r="AS83" s="108"/>
      <c r="AT83" s="108"/>
      <c r="AU83" s="108"/>
      <c r="AV83" s="107"/>
      <c r="AW83" s="107"/>
    </row>
    <row r="84" spans="1:49" ht="16.5" customHeight="1" x14ac:dyDescent="0.25">
      <c r="A84" s="479"/>
      <c r="B84" s="480"/>
      <c r="C84" s="480"/>
      <c r="D84" s="480"/>
      <c r="E84" s="480"/>
      <c r="F84" s="480"/>
      <c r="G84" s="480"/>
      <c r="H84" s="481"/>
      <c r="I84" s="482"/>
      <c r="J84" s="483"/>
      <c r="K84" s="271"/>
      <c r="L84" s="336"/>
      <c r="M84" s="271"/>
      <c r="N84" s="352" t="str">
        <f t="shared" si="31"/>
        <v/>
      </c>
      <c r="O84" s="334"/>
      <c r="P84" s="484"/>
      <c r="Q84" s="478"/>
      <c r="R84" s="478"/>
      <c r="S84" s="478"/>
      <c r="T84" s="485" t="str">
        <f t="shared" si="32"/>
        <v/>
      </c>
      <c r="U84" s="486"/>
      <c r="V84" s="240" t="str">
        <f t="shared" si="33"/>
        <v xml:space="preserve"> </v>
      </c>
      <c r="W84" s="241"/>
      <c r="X84" s="64"/>
      <c r="Y84" s="116">
        <f t="shared" si="34"/>
        <v>0</v>
      </c>
      <c r="Z84" s="153">
        <f t="shared" si="35"/>
        <v>0</v>
      </c>
      <c r="AA84" s="73">
        <f t="shared" si="36"/>
        <v>0</v>
      </c>
      <c r="AB84" s="73">
        <f t="shared" si="37"/>
        <v>0</v>
      </c>
      <c r="AC84" s="154">
        <f t="shared" si="38"/>
        <v>0</v>
      </c>
      <c r="AD84" s="34">
        <f t="shared" si="39"/>
        <v>0</v>
      </c>
      <c r="AE84" s="34">
        <f t="shared" si="40"/>
        <v>0</v>
      </c>
      <c r="AF84" s="73"/>
      <c r="AG84" s="73"/>
      <c r="AH84" s="104"/>
      <c r="AI84" s="105"/>
      <c r="AJ84" s="105"/>
      <c r="AK84" s="105"/>
      <c r="AL84" s="105"/>
      <c r="AM84" s="106"/>
      <c r="AN84" s="107"/>
      <c r="AO84" s="107"/>
      <c r="AP84" s="108"/>
      <c r="AQ84" s="108"/>
      <c r="AR84" s="108"/>
      <c r="AS84" s="108"/>
      <c r="AT84" s="108"/>
      <c r="AU84" s="108"/>
      <c r="AV84" s="107"/>
      <c r="AW84" s="107"/>
    </row>
    <row r="85" spans="1:49" ht="16.5" customHeight="1" x14ac:dyDescent="0.25">
      <c r="A85" s="479"/>
      <c r="B85" s="480"/>
      <c r="C85" s="480"/>
      <c r="D85" s="480"/>
      <c r="E85" s="480"/>
      <c r="F85" s="480"/>
      <c r="G85" s="480"/>
      <c r="H85" s="481"/>
      <c r="I85" s="482"/>
      <c r="J85" s="483"/>
      <c r="K85" s="271"/>
      <c r="L85" s="336"/>
      <c r="M85" s="271"/>
      <c r="N85" s="352" t="str">
        <f t="shared" si="31"/>
        <v/>
      </c>
      <c r="O85" s="334"/>
      <c r="P85" s="484"/>
      <c r="Q85" s="478"/>
      <c r="R85" s="478"/>
      <c r="S85" s="478"/>
      <c r="T85" s="485" t="str">
        <f t="shared" si="32"/>
        <v/>
      </c>
      <c r="U85" s="486"/>
      <c r="V85" s="240" t="str">
        <f t="shared" si="33"/>
        <v xml:space="preserve"> </v>
      </c>
      <c r="W85" s="241"/>
      <c r="X85" s="64"/>
      <c r="Y85" s="116">
        <f t="shared" si="34"/>
        <v>0</v>
      </c>
      <c r="Z85" s="153">
        <f t="shared" si="35"/>
        <v>0</v>
      </c>
      <c r="AA85" s="73">
        <f t="shared" si="36"/>
        <v>0</v>
      </c>
      <c r="AB85" s="73">
        <f t="shared" si="37"/>
        <v>0</v>
      </c>
      <c r="AC85" s="154">
        <f t="shared" si="38"/>
        <v>0</v>
      </c>
      <c r="AD85" s="34">
        <f t="shared" si="39"/>
        <v>0</v>
      </c>
      <c r="AE85" s="34">
        <f t="shared" si="40"/>
        <v>0</v>
      </c>
      <c r="AF85" s="73"/>
      <c r="AG85" s="73"/>
      <c r="AH85" s="104"/>
      <c r="AI85" s="105"/>
      <c r="AJ85" s="105"/>
      <c r="AK85" s="105"/>
      <c r="AL85" s="105"/>
      <c r="AM85" s="106"/>
      <c r="AN85" s="107"/>
      <c r="AO85" s="107"/>
      <c r="AP85" s="108"/>
      <c r="AQ85" s="108"/>
      <c r="AR85" s="108"/>
      <c r="AS85" s="108"/>
      <c r="AT85" s="108"/>
      <c r="AU85" s="108"/>
      <c r="AV85" s="107"/>
      <c r="AW85" s="107"/>
    </row>
    <row r="86" spans="1:49" ht="16.5" customHeight="1" x14ac:dyDescent="0.25">
      <c r="A86" s="479"/>
      <c r="B86" s="480"/>
      <c r="C86" s="480"/>
      <c r="D86" s="480"/>
      <c r="E86" s="480"/>
      <c r="F86" s="480"/>
      <c r="G86" s="480"/>
      <c r="H86" s="481"/>
      <c r="I86" s="482"/>
      <c r="J86" s="483"/>
      <c r="K86" s="271"/>
      <c r="L86" s="336"/>
      <c r="M86" s="271"/>
      <c r="N86" s="352" t="str">
        <f t="shared" si="31"/>
        <v/>
      </c>
      <c r="O86" s="334"/>
      <c r="P86" s="484"/>
      <c r="Q86" s="478"/>
      <c r="R86" s="478"/>
      <c r="S86" s="478"/>
      <c r="T86" s="485" t="str">
        <f t="shared" si="32"/>
        <v/>
      </c>
      <c r="U86" s="486"/>
      <c r="V86" s="240" t="str">
        <f t="shared" si="33"/>
        <v xml:space="preserve"> </v>
      </c>
      <c r="W86" s="241"/>
      <c r="X86" s="64"/>
      <c r="Y86" s="116">
        <f t="shared" si="34"/>
        <v>0</v>
      </c>
      <c r="Z86" s="153">
        <f t="shared" si="35"/>
        <v>0</v>
      </c>
      <c r="AA86" s="73">
        <f t="shared" si="36"/>
        <v>0</v>
      </c>
      <c r="AB86" s="73">
        <f t="shared" si="37"/>
        <v>0</v>
      </c>
      <c r="AC86" s="154">
        <f t="shared" si="38"/>
        <v>0</v>
      </c>
      <c r="AD86" s="34">
        <f t="shared" si="39"/>
        <v>0</v>
      </c>
      <c r="AE86" s="34">
        <f t="shared" si="40"/>
        <v>0</v>
      </c>
      <c r="AF86" s="73"/>
      <c r="AG86" s="73"/>
      <c r="AH86" s="104"/>
      <c r="AI86" s="105"/>
      <c r="AJ86" s="105"/>
      <c r="AK86" s="105"/>
      <c r="AL86" s="105"/>
      <c r="AM86" s="106"/>
      <c r="AN86" s="107"/>
      <c r="AO86" s="107"/>
      <c r="AP86" s="108"/>
      <c r="AQ86" s="108"/>
      <c r="AR86" s="108"/>
      <c r="AS86" s="108"/>
      <c r="AT86" s="108"/>
      <c r="AU86" s="108"/>
      <c r="AV86" s="107"/>
      <c r="AW86" s="107"/>
    </row>
    <row r="87" spans="1:49" ht="16.5" customHeight="1" x14ac:dyDescent="0.25">
      <c r="A87" s="479"/>
      <c r="B87" s="480"/>
      <c r="C87" s="480"/>
      <c r="D87" s="480"/>
      <c r="E87" s="480"/>
      <c r="F87" s="480"/>
      <c r="G87" s="480"/>
      <c r="H87" s="481"/>
      <c r="I87" s="482"/>
      <c r="J87" s="483"/>
      <c r="K87" s="271"/>
      <c r="L87" s="336"/>
      <c r="M87" s="271"/>
      <c r="N87" s="352" t="str">
        <f t="shared" si="31"/>
        <v/>
      </c>
      <c r="O87" s="334"/>
      <c r="P87" s="484"/>
      <c r="Q87" s="478"/>
      <c r="R87" s="478"/>
      <c r="S87" s="478"/>
      <c r="T87" s="485" t="str">
        <f t="shared" si="32"/>
        <v/>
      </c>
      <c r="U87" s="486"/>
      <c r="V87" s="240" t="str">
        <f t="shared" si="33"/>
        <v xml:space="preserve"> </v>
      </c>
      <c r="W87" s="241"/>
      <c r="X87" s="64"/>
      <c r="Y87" s="116">
        <f t="shared" si="34"/>
        <v>0</v>
      </c>
      <c r="Z87" s="153">
        <f t="shared" si="35"/>
        <v>0</v>
      </c>
      <c r="AA87" s="73">
        <f t="shared" si="36"/>
        <v>0</v>
      </c>
      <c r="AB87" s="73">
        <f t="shared" si="37"/>
        <v>0</v>
      </c>
      <c r="AC87" s="154">
        <f t="shared" si="38"/>
        <v>0</v>
      </c>
      <c r="AD87" s="34">
        <f t="shared" si="39"/>
        <v>0</v>
      </c>
      <c r="AE87" s="34">
        <f t="shared" si="40"/>
        <v>0</v>
      </c>
      <c r="AF87" s="73"/>
      <c r="AG87" s="73"/>
      <c r="AH87" s="104"/>
      <c r="AI87" s="105"/>
      <c r="AJ87" s="105"/>
      <c r="AK87" s="105"/>
      <c r="AL87" s="105"/>
      <c r="AM87" s="106"/>
      <c r="AN87" s="107"/>
      <c r="AO87" s="107"/>
      <c r="AP87" s="108"/>
      <c r="AQ87" s="108"/>
      <c r="AR87" s="108"/>
      <c r="AS87" s="108"/>
      <c r="AT87" s="108"/>
      <c r="AU87" s="108"/>
      <c r="AV87" s="107"/>
      <c r="AW87" s="107"/>
    </row>
    <row r="88" spans="1:49" ht="16.5" customHeight="1" x14ac:dyDescent="0.25">
      <c r="A88" s="479"/>
      <c r="B88" s="480"/>
      <c r="C88" s="480"/>
      <c r="D88" s="480"/>
      <c r="E88" s="480"/>
      <c r="F88" s="480"/>
      <c r="G88" s="480"/>
      <c r="H88" s="481"/>
      <c r="I88" s="482"/>
      <c r="J88" s="483"/>
      <c r="K88" s="271"/>
      <c r="L88" s="336"/>
      <c r="M88" s="271"/>
      <c r="N88" s="352" t="str">
        <f t="shared" si="31"/>
        <v/>
      </c>
      <c r="O88" s="334"/>
      <c r="P88" s="484"/>
      <c r="Q88" s="478"/>
      <c r="R88" s="478"/>
      <c r="S88" s="478"/>
      <c r="T88" s="485" t="str">
        <f t="shared" si="32"/>
        <v/>
      </c>
      <c r="U88" s="486"/>
      <c r="V88" s="240" t="str">
        <f t="shared" si="33"/>
        <v xml:space="preserve"> </v>
      </c>
      <c r="W88" s="241"/>
      <c r="X88" s="64"/>
      <c r="Y88" s="116">
        <f t="shared" si="34"/>
        <v>0</v>
      </c>
      <c r="Z88" s="153">
        <f t="shared" si="35"/>
        <v>0</v>
      </c>
      <c r="AA88" s="73">
        <f t="shared" si="36"/>
        <v>0</v>
      </c>
      <c r="AB88" s="73">
        <f t="shared" si="37"/>
        <v>0</v>
      </c>
      <c r="AC88" s="154">
        <f t="shared" si="38"/>
        <v>0</v>
      </c>
      <c r="AD88" s="34">
        <f t="shared" si="39"/>
        <v>0</v>
      </c>
      <c r="AE88" s="34">
        <f t="shared" si="40"/>
        <v>0</v>
      </c>
      <c r="AF88" s="73"/>
      <c r="AG88" s="73"/>
      <c r="AH88" s="104"/>
      <c r="AI88" s="105"/>
      <c r="AJ88" s="105"/>
      <c r="AK88" s="105"/>
      <c r="AL88" s="105"/>
      <c r="AM88" s="106"/>
      <c r="AN88" s="107"/>
      <c r="AO88" s="107"/>
      <c r="AP88" s="108"/>
      <c r="AQ88" s="108"/>
      <c r="AR88" s="108"/>
      <c r="AS88" s="108"/>
      <c r="AT88" s="108"/>
      <c r="AU88" s="108"/>
      <c r="AV88" s="107"/>
      <c r="AW88" s="107"/>
    </row>
    <row r="89" spans="1:49" ht="16.5" customHeight="1" x14ac:dyDescent="0.25">
      <c r="A89" s="479"/>
      <c r="B89" s="480"/>
      <c r="C89" s="480"/>
      <c r="D89" s="480"/>
      <c r="E89" s="480"/>
      <c r="F89" s="480"/>
      <c r="G89" s="480"/>
      <c r="H89" s="481"/>
      <c r="I89" s="482"/>
      <c r="J89" s="483"/>
      <c r="K89" s="271"/>
      <c r="L89" s="336"/>
      <c r="M89" s="271"/>
      <c r="N89" s="352" t="str">
        <f t="shared" si="31"/>
        <v/>
      </c>
      <c r="O89" s="334"/>
      <c r="P89" s="484"/>
      <c r="Q89" s="478"/>
      <c r="R89" s="478"/>
      <c r="S89" s="478"/>
      <c r="T89" s="485" t="str">
        <f t="shared" si="32"/>
        <v/>
      </c>
      <c r="U89" s="486"/>
      <c r="V89" s="240" t="str">
        <f t="shared" si="33"/>
        <v xml:space="preserve"> </v>
      </c>
      <c r="W89" s="241"/>
      <c r="X89" s="64"/>
      <c r="Y89" s="116">
        <f t="shared" si="34"/>
        <v>0</v>
      </c>
      <c r="Z89" s="153">
        <f t="shared" si="35"/>
        <v>0</v>
      </c>
      <c r="AA89" s="73">
        <f t="shared" si="36"/>
        <v>0</v>
      </c>
      <c r="AB89" s="73">
        <f t="shared" si="37"/>
        <v>0</v>
      </c>
      <c r="AC89" s="154">
        <f t="shared" si="38"/>
        <v>0</v>
      </c>
      <c r="AD89" s="34">
        <f t="shared" si="39"/>
        <v>0</v>
      </c>
      <c r="AE89" s="34">
        <f t="shared" si="40"/>
        <v>0</v>
      </c>
      <c r="AF89" s="73"/>
      <c r="AG89" s="73"/>
      <c r="AH89" s="104"/>
      <c r="AI89" s="105"/>
      <c r="AJ89" s="105"/>
      <c r="AK89" s="105"/>
      <c r="AL89" s="105"/>
      <c r="AM89" s="106"/>
      <c r="AN89" s="107"/>
      <c r="AO89" s="107"/>
      <c r="AP89" s="108"/>
      <c r="AQ89" s="108"/>
      <c r="AR89" s="108"/>
      <c r="AS89" s="108"/>
      <c r="AT89" s="108"/>
      <c r="AU89" s="108"/>
      <c r="AV89" s="107"/>
      <c r="AW89" s="107"/>
    </row>
    <row r="90" spans="1:49" ht="16.5" customHeight="1" x14ac:dyDescent="0.25">
      <c r="A90" s="479"/>
      <c r="B90" s="480"/>
      <c r="C90" s="480"/>
      <c r="D90" s="480"/>
      <c r="E90" s="480"/>
      <c r="F90" s="480"/>
      <c r="G90" s="480"/>
      <c r="H90" s="481"/>
      <c r="I90" s="482"/>
      <c r="J90" s="483"/>
      <c r="K90" s="271"/>
      <c r="L90" s="336"/>
      <c r="M90" s="271"/>
      <c r="N90" s="352" t="str">
        <f t="shared" si="31"/>
        <v/>
      </c>
      <c r="O90" s="334"/>
      <c r="P90" s="484"/>
      <c r="Q90" s="478"/>
      <c r="R90" s="478"/>
      <c r="S90" s="478"/>
      <c r="T90" s="485" t="str">
        <f t="shared" si="26"/>
        <v/>
      </c>
      <c r="U90" s="486"/>
      <c r="V90" s="240" t="str">
        <f t="shared" si="27"/>
        <v xml:space="preserve"> </v>
      </c>
      <c r="W90" s="241"/>
      <c r="X90" s="64"/>
      <c r="Y90" s="116">
        <f t="shared" si="28"/>
        <v>0</v>
      </c>
      <c r="Z90" s="153">
        <f t="shared" si="13"/>
        <v>0</v>
      </c>
      <c r="AA90" s="73">
        <f t="shared" si="16"/>
        <v>0</v>
      </c>
      <c r="AB90" s="73">
        <f t="shared" si="17"/>
        <v>0</v>
      </c>
      <c r="AC90" s="154">
        <f t="shared" si="18"/>
        <v>0</v>
      </c>
      <c r="AD90" s="34">
        <f t="shared" si="29"/>
        <v>0</v>
      </c>
      <c r="AE90" s="34">
        <f t="shared" si="30"/>
        <v>0</v>
      </c>
      <c r="AF90" s="73"/>
      <c r="AG90" s="73"/>
      <c r="AH90" s="104"/>
      <c r="AI90" s="105"/>
      <c r="AJ90" s="105"/>
      <c r="AK90" s="105"/>
      <c r="AL90" s="105"/>
      <c r="AM90" s="106"/>
      <c r="AN90" s="107"/>
      <c r="AO90" s="107"/>
      <c r="AP90" s="108"/>
      <c r="AQ90" s="108"/>
      <c r="AR90" s="108"/>
      <c r="AS90" s="108"/>
      <c r="AT90" s="108"/>
      <c r="AU90" s="108"/>
      <c r="AV90" s="107"/>
      <c r="AW90" s="107"/>
    </row>
    <row r="91" spans="1:49" ht="16.5" customHeight="1" x14ac:dyDescent="0.25">
      <c r="A91" s="479"/>
      <c r="B91" s="480"/>
      <c r="C91" s="480"/>
      <c r="D91" s="480"/>
      <c r="E91" s="480"/>
      <c r="F91" s="480"/>
      <c r="G91" s="480"/>
      <c r="H91" s="481"/>
      <c r="I91" s="482"/>
      <c r="J91" s="483"/>
      <c r="K91" s="271"/>
      <c r="L91" s="336"/>
      <c r="M91" s="271"/>
      <c r="N91" s="352" t="str">
        <f t="shared" si="31"/>
        <v/>
      </c>
      <c r="O91" s="334"/>
      <c r="P91" s="484"/>
      <c r="Q91" s="478"/>
      <c r="R91" s="478"/>
      <c r="S91" s="478"/>
      <c r="T91" s="485" t="str">
        <f t="shared" ref="T91:T99" si="50">IF(R91="","",R91*2.291)</f>
        <v/>
      </c>
      <c r="U91" s="486"/>
      <c r="V91" s="240" t="str">
        <f t="shared" ref="V91:V99" si="51">IF(I91&gt;0.001,IF(OR(P91&lt;0.0001,R91&lt;0,R91=""),"Gehalt fehlt"," ")," ")</f>
        <v xml:space="preserve"> </v>
      </c>
      <c r="W91" s="241"/>
      <c r="X91" s="64"/>
      <c r="Y91" s="116">
        <f t="shared" ref="Y91:Y99" si="52">IF(V91="Gehalt fehlt",1,0)</f>
        <v>0</v>
      </c>
      <c r="Z91" s="153">
        <f t="shared" ref="Z91:Z99" si="53">+AA91*AB91/100</f>
        <v>0</v>
      </c>
      <c r="AA91" s="73">
        <f t="shared" ref="AA91:AA99" si="54">+IF(I91="",0,I91)</f>
        <v>0</v>
      </c>
      <c r="AB91" s="73">
        <f t="shared" ref="AB91:AB99" si="55">IF(AA91=0,0,L91)</f>
        <v>0</v>
      </c>
      <c r="AC91" s="154">
        <f t="shared" ref="AC91:AC99" si="56">IF(AA91=0,0,O91)</f>
        <v>0</v>
      </c>
      <c r="AD91" s="34">
        <f t="shared" ref="AD91:AD99" si="57">IF(AA91=0,0,AA91*P91)</f>
        <v>0</v>
      </c>
      <c r="AE91" s="34">
        <f t="shared" ref="AE91:AE99" si="58">IF(AA91=0,0,AA91*T91)</f>
        <v>0</v>
      </c>
      <c r="AF91" s="73"/>
      <c r="AG91" s="73"/>
      <c r="AH91" s="104"/>
      <c r="AI91" s="105"/>
      <c r="AJ91" s="105"/>
      <c r="AK91" s="105"/>
      <c r="AL91" s="105"/>
      <c r="AM91" s="106"/>
      <c r="AN91" s="107"/>
      <c r="AO91" s="107"/>
      <c r="AP91" s="108"/>
      <c r="AQ91" s="108"/>
      <c r="AR91" s="108"/>
      <c r="AS91" s="108"/>
      <c r="AT91" s="108"/>
      <c r="AU91" s="108"/>
      <c r="AV91" s="107"/>
      <c r="AW91" s="107"/>
    </row>
    <row r="92" spans="1:49" ht="16.5" customHeight="1" x14ac:dyDescent="0.25">
      <c r="A92" s="479"/>
      <c r="B92" s="480"/>
      <c r="C92" s="480"/>
      <c r="D92" s="480"/>
      <c r="E92" s="480"/>
      <c r="F92" s="480"/>
      <c r="G92" s="480"/>
      <c r="H92" s="481"/>
      <c r="I92" s="482"/>
      <c r="J92" s="483"/>
      <c r="K92" s="271"/>
      <c r="L92" s="336"/>
      <c r="M92" s="271"/>
      <c r="N92" s="352" t="str">
        <f t="shared" si="31"/>
        <v/>
      </c>
      <c r="O92" s="334"/>
      <c r="P92" s="484"/>
      <c r="Q92" s="478"/>
      <c r="R92" s="478"/>
      <c r="S92" s="478"/>
      <c r="T92" s="485" t="str">
        <f t="shared" si="50"/>
        <v/>
      </c>
      <c r="U92" s="486"/>
      <c r="V92" s="240" t="str">
        <f t="shared" si="51"/>
        <v xml:space="preserve"> </v>
      </c>
      <c r="W92" s="241"/>
      <c r="X92" s="64"/>
      <c r="Y92" s="116">
        <f t="shared" si="52"/>
        <v>0</v>
      </c>
      <c r="Z92" s="153">
        <f t="shared" si="53"/>
        <v>0</v>
      </c>
      <c r="AA92" s="73">
        <f t="shared" si="54"/>
        <v>0</v>
      </c>
      <c r="AB92" s="73">
        <f t="shared" si="55"/>
        <v>0</v>
      </c>
      <c r="AC92" s="154">
        <f t="shared" si="56"/>
        <v>0</v>
      </c>
      <c r="AD92" s="34">
        <f t="shared" si="57"/>
        <v>0</v>
      </c>
      <c r="AE92" s="34">
        <f t="shared" si="58"/>
        <v>0</v>
      </c>
      <c r="AF92" s="73"/>
      <c r="AG92" s="73"/>
      <c r="AH92" s="104"/>
      <c r="AI92" s="105"/>
      <c r="AJ92" s="105"/>
      <c r="AK92" s="105"/>
      <c r="AL92" s="105"/>
      <c r="AM92" s="106"/>
      <c r="AN92" s="107"/>
      <c r="AO92" s="107"/>
      <c r="AP92" s="108"/>
      <c r="AQ92" s="108"/>
      <c r="AR92" s="108"/>
      <c r="AS92" s="108"/>
      <c r="AT92" s="108"/>
      <c r="AU92" s="108"/>
      <c r="AV92" s="107"/>
      <c r="AW92" s="107"/>
    </row>
    <row r="93" spans="1:49" ht="16.5" customHeight="1" x14ac:dyDescent="0.25">
      <c r="A93" s="479"/>
      <c r="B93" s="480"/>
      <c r="C93" s="480"/>
      <c r="D93" s="480"/>
      <c r="E93" s="480"/>
      <c r="F93" s="480"/>
      <c r="G93" s="480"/>
      <c r="H93" s="481"/>
      <c r="I93" s="482"/>
      <c r="J93" s="483"/>
      <c r="K93" s="271"/>
      <c r="L93" s="336"/>
      <c r="M93" s="271"/>
      <c r="N93" s="352" t="str">
        <f t="shared" si="31"/>
        <v/>
      </c>
      <c r="O93" s="334"/>
      <c r="P93" s="484"/>
      <c r="Q93" s="478"/>
      <c r="R93" s="478"/>
      <c r="S93" s="478"/>
      <c r="T93" s="485" t="str">
        <f t="shared" si="50"/>
        <v/>
      </c>
      <c r="U93" s="486"/>
      <c r="V93" s="240" t="str">
        <f t="shared" si="51"/>
        <v xml:space="preserve"> </v>
      </c>
      <c r="W93" s="241"/>
      <c r="X93" s="64"/>
      <c r="Y93" s="116">
        <f t="shared" si="52"/>
        <v>0</v>
      </c>
      <c r="Z93" s="153">
        <f t="shared" si="53"/>
        <v>0</v>
      </c>
      <c r="AA93" s="73">
        <f t="shared" si="54"/>
        <v>0</v>
      </c>
      <c r="AB93" s="73">
        <f t="shared" si="55"/>
        <v>0</v>
      </c>
      <c r="AC93" s="154">
        <f t="shared" si="56"/>
        <v>0</v>
      </c>
      <c r="AD93" s="34">
        <f t="shared" si="57"/>
        <v>0</v>
      </c>
      <c r="AE93" s="34">
        <f t="shared" si="58"/>
        <v>0</v>
      </c>
      <c r="AF93" s="73"/>
      <c r="AG93" s="73"/>
      <c r="AH93" s="104"/>
      <c r="AI93" s="105"/>
      <c r="AJ93" s="105"/>
      <c r="AK93" s="105"/>
      <c r="AL93" s="105"/>
      <c r="AM93" s="106"/>
      <c r="AN93" s="107"/>
      <c r="AO93" s="107"/>
      <c r="AP93" s="108"/>
      <c r="AQ93" s="108"/>
      <c r="AR93" s="108"/>
      <c r="AS93" s="108"/>
      <c r="AT93" s="108"/>
      <c r="AU93" s="108"/>
      <c r="AV93" s="107"/>
      <c r="AW93" s="107"/>
    </row>
    <row r="94" spans="1:49" ht="16.5" customHeight="1" x14ac:dyDescent="0.25">
      <c r="A94" s="479"/>
      <c r="B94" s="480"/>
      <c r="C94" s="480"/>
      <c r="D94" s="480"/>
      <c r="E94" s="480"/>
      <c r="F94" s="480"/>
      <c r="G94" s="480"/>
      <c r="H94" s="481"/>
      <c r="I94" s="482"/>
      <c r="J94" s="483"/>
      <c r="K94" s="271"/>
      <c r="L94" s="336"/>
      <c r="M94" s="271"/>
      <c r="N94" s="352" t="str">
        <f t="shared" si="31"/>
        <v/>
      </c>
      <c r="O94" s="334"/>
      <c r="P94" s="484"/>
      <c r="Q94" s="478"/>
      <c r="R94" s="478"/>
      <c r="S94" s="478"/>
      <c r="T94" s="485" t="str">
        <f t="shared" si="50"/>
        <v/>
      </c>
      <c r="U94" s="486"/>
      <c r="V94" s="240" t="str">
        <f t="shared" si="51"/>
        <v xml:space="preserve"> </v>
      </c>
      <c r="W94" s="241"/>
      <c r="X94" s="64"/>
      <c r="Y94" s="116">
        <f t="shared" si="52"/>
        <v>0</v>
      </c>
      <c r="Z94" s="153">
        <f t="shared" si="53"/>
        <v>0</v>
      </c>
      <c r="AA94" s="73">
        <f t="shared" si="54"/>
        <v>0</v>
      </c>
      <c r="AB94" s="73">
        <f t="shared" si="55"/>
        <v>0</v>
      </c>
      <c r="AC94" s="154">
        <f t="shared" si="56"/>
        <v>0</v>
      </c>
      <c r="AD94" s="34">
        <f t="shared" si="57"/>
        <v>0</v>
      </c>
      <c r="AE94" s="34">
        <f t="shared" si="58"/>
        <v>0</v>
      </c>
      <c r="AF94" s="73"/>
      <c r="AG94" s="73"/>
      <c r="AH94" s="104"/>
      <c r="AI94" s="105"/>
      <c r="AJ94" s="105"/>
      <c r="AK94" s="105"/>
      <c r="AL94" s="105"/>
      <c r="AM94" s="106"/>
      <c r="AN94" s="107"/>
      <c r="AO94" s="107"/>
      <c r="AP94" s="108"/>
      <c r="AQ94" s="108"/>
      <c r="AR94" s="108"/>
      <c r="AS94" s="108"/>
      <c r="AT94" s="108"/>
      <c r="AU94" s="108"/>
      <c r="AV94" s="107"/>
      <c r="AW94" s="107"/>
    </row>
    <row r="95" spans="1:49" ht="16.5" customHeight="1" x14ac:dyDescent="0.25">
      <c r="A95" s="479"/>
      <c r="B95" s="480"/>
      <c r="C95" s="480"/>
      <c r="D95" s="480"/>
      <c r="E95" s="480"/>
      <c r="F95" s="480"/>
      <c r="G95" s="480"/>
      <c r="H95" s="481"/>
      <c r="I95" s="482"/>
      <c r="J95" s="483"/>
      <c r="K95" s="271"/>
      <c r="L95" s="336"/>
      <c r="M95" s="271"/>
      <c r="N95" s="352" t="str">
        <f t="shared" si="31"/>
        <v/>
      </c>
      <c r="O95" s="334"/>
      <c r="P95" s="484"/>
      <c r="Q95" s="478"/>
      <c r="R95" s="478"/>
      <c r="S95" s="478"/>
      <c r="T95" s="485" t="str">
        <f t="shared" si="50"/>
        <v/>
      </c>
      <c r="U95" s="486"/>
      <c r="V95" s="240" t="str">
        <f t="shared" si="51"/>
        <v xml:space="preserve"> </v>
      </c>
      <c r="W95" s="241"/>
      <c r="X95" s="64"/>
      <c r="Y95" s="116">
        <f t="shared" si="52"/>
        <v>0</v>
      </c>
      <c r="Z95" s="153">
        <f t="shared" si="53"/>
        <v>0</v>
      </c>
      <c r="AA95" s="73">
        <f t="shared" si="54"/>
        <v>0</v>
      </c>
      <c r="AB95" s="73">
        <f t="shared" si="55"/>
        <v>0</v>
      </c>
      <c r="AC95" s="154">
        <f t="shared" si="56"/>
        <v>0</v>
      </c>
      <c r="AD95" s="34">
        <f t="shared" si="57"/>
        <v>0</v>
      </c>
      <c r="AE95" s="34">
        <f t="shared" si="58"/>
        <v>0</v>
      </c>
      <c r="AF95" s="73"/>
      <c r="AG95" s="73"/>
      <c r="AH95" s="104"/>
      <c r="AI95" s="105"/>
      <c r="AJ95" s="105"/>
      <c r="AK95" s="105"/>
      <c r="AL95" s="105"/>
      <c r="AM95" s="106"/>
      <c r="AN95" s="107"/>
      <c r="AO95" s="107"/>
      <c r="AP95" s="108"/>
      <c r="AQ95" s="108"/>
      <c r="AR95" s="108"/>
      <c r="AS95" s="108"/>
      <c r="AT95" s="108"/>
      <c r="AU95" s="108"/>
      <c r="AV95" s="107"/>
      <c r="AW95" s="107"/>
    </row>
    <row r="96" spans="1:49" ht="16.5" customHeight="1" x14ac:dyDescent="0.25">
      <c r="A96" s="479"/>
      <c r="B96" s="480"/>
      <c r="C96" s="480"/>
      <c r="D96" s="480"/>
      <c r="E96" s="480"/>
      <c r="F96" s="480"/>
      <c r="G96" s="480"/>
      <c r="H96" s="481"/>
      <c r="I96" s="482"/>
      <c r="J96" s="483"/>
      <c r="K96" s="271"/>
      <c r="L96" s="336"/>
      <c r="M96" s="271"/>
      <c r="N96" s="352" t="str">
        <f t="shared" si="31"/>
        <v/>
      </c>
      <c r="O96" s="334"/>
      <c r="P96" s="484"/>
      <c r="Q96" s="478"/>
      <c r="R96" s="478"/>
      <c r="S96" s="478"/>
      <c r="T96" s="485" t="str">
        <f t="shared" si="50"/>
        <v/>
      </c>
      <c r="U96" s="486"/>
      <c r="V96" s="240" t="str">
        <f t="shared" si="51"/>
        <v xml:space="preserve"> </v>
      </c>
      <c r="W96" s="241"/>
      <c r="X96" s="64"/>
      <c r="Y96" s="116">
        <f t="shared" si="52"/>
        <v>0</v>
      </c>
      <c r="Z96" s="153">
        <f t="shared" si="53"/>
        <v>0</v>
      </c>
      <c r="AA96" s="73">
        <f t="shared" si="54"/>
        <v>0</v>
      </c>
      <c r="AB96" s="73">
        <f t="shared" si="55"/>
        <v>0</v>
      </c>
      <c r="AC96" s="154">
        <f t="shared" si="56"/>
        <v>0</v>
      </c>
      <c r="AD96" s="34">
        <f t="shared" si="57"/>
        <v>0</v>
      </c>
      <c r="AE96" s="34">
        <f t="shared" si="58"/>
        <v>0</v>
      </c>
      <c r="AF96" s="73"/>
      <c r="AG96" s="73"/>
      <c r="AH96" s="104"/>
      <c r="AI96" s="105"/>
      <c r="AJ96" s="105"/>
      <c r="AK96" s="105"/>
      <c r="AL96" s="105"/>
      <c r="AM96" s="106"/>
      <c r="AN96" s="107"/>
      <c r="AO96" s="107"/>
      <c r="AP96" s="108"/>
      <c r="AQ96" s="108"/>
      <c r="AR96" s="108"/>
      <c r="AS96" s="108"/>
      <c r="AT96" s="108"/>
      <c r="AU96" s="108"/>
      <c r="AV96" s="107"/>
      <c r="AW96" s="107"/>
    </row>
    <row r="97" spans="1:49" ht="16.5" customHeight="1" x14ac:dyDescent="0.25">
      <c r="A97" s="479"/>
      <c r="B97" s="480"/>
      <c r="C97" s="480"/>
      <c r="D97" s="480"/>
      <c r="E97" s="480"/>
      <c r="F97" s="480"/>
      <c r="G97" s="480"/>
      <c r="H97" s="481"/>
      <c r="I97" s="482"/>
      <c r="J97" s="483"/>
      <c r="K97" s="271"/>
      <c r="L97" s="336"/>
      <c r="M97" s="271"/>
      <c r="N97" s="352" t="str">
        <f t="shared" si="31"/>
        <v/>
      </c>
      <c r="O97" s="334"/>
      <c r="P97" s="484"/>
      <c r="Q97" s="478"/>
      <c r="R97" s="478"/>
      <c r="S97" s="478"/>
      <c r="T97" s="485" t="str">
        <f t="shared" si="50"/>
        <v/>
      </c>
      <c r="U97" s="486"/>
      <c r="V97" s="240" t="str">
        <f t="shared" si="51"/>
        <v xml:space="preserve"> </v>
      </c>
      <c r="W97" s="241"/>
      <c r="X97" s="64"/>
      <c r="Y97" s="116">
        <f t="shared" si="52"/>
        <v>0</v>
      </c>
      <c r="Z97" s="153">
        <f t="shared" si="53"/>
        <v>0</v>
      </c>
      <c r="AA97" s="73">
        <f t="shared" si="54"/>
        <v>0</v>
      </c>
      <c r="AB97" s="73">
        <f t="shared" si="55"/>
        <v>0</v>
      </c>
      <c r="AC97" s="154">
        <f t="shared" si="56"/>
        <v>0</v>
      </c>
      <c r="AD97" s="34">
        <f t="shared" si="57"/>
        <v>0</v>
      </c>
      <c r="AE97" s="34">
        <f t="shared" si="58"/>
        <v>0</v>
      </c>
      <c r="AF97" s="73"/>
      <c r="AG97" s="73"/>
      <c r="AH97" s="104"/>
      <c r="AI97" s="105"/>
      <c r="AJ97" s="105"/>
      <c r="AK97" s="105"/>
      <c r="AL97" s="105"/>
      <c r="AM97" s="106"/>
      <c r="AN97" s="107"/>
      <c r="AO97" s="107"/>
      <c r="AP97" s="108"/>
      <c r="AQ97" s="108"/>
      <c r="AR97" s="108"/>
      <c r="AS97" s="108"/>
      <c r="AT97" s="108"/>
      <c r="AU97" s="108"/>
      <c r="AV97" s="107"/>
      <c r="AW97" s="107"/>
    </row>
    <row r="98" spans="1:49" ht="16.5" customHeight="1" x14ac:dyDescent="0.25">
      <c r="A98" s="479"/>
      <c r="B98" s="480"/>
      <c r="C98" s="480"/>
      <c r="D98" s="480"/>
      <c r="E98" s="480"/>
      <c r="F98" s="480"/>
      <c r="G98" s="480"/>
      <c r="H98" s="481"/>
      <c r="I98" s="482"/>
      <c r="J98" s="483"/>
      <c r="K98" s="271"/>
      <c r="L98" s="336"/>
      <c r="M98" s="271"/>
      <c r="N98" s="352" t="str">
        <f t="shared" si="31"/>
        <v/>
      </c>
      <c r="O98" s="334"/>
      <c r="P98" s="484"/>
      <c r="Q98" s="478"/>
      <c r="R98" s="478"/>
      <c r="S98" s="478"/>
      <c r="T98" s="485" t="str">
        <f t="shared" si="50"/>
        <v/>
      </c>
      <c r="U98" s="486"/>
      <c r="V98" s="240" t="str">
        <f t="shared" si="51"/>
        <v xml:space="preserve"> </v>
      </c>
      <c r="W98" s="241"/>
      <c r="X98" s="64"/>
      <c r="Y98" s="116">
        <f t="shared" si="52"/>
        <v>0</v>
      </c>
      <c r="Z98" s="153">
        <f t="shared" si="53"/>
        <v>0</v>
      </c>
      <c r="AA98" s="73">
        <f t="shared" si="54"/>
        <v>0</v>
      </c>
      <c r="AB98" s="73">
        <f t="shared" si="55"/>
        <v>0</v>
      </c>
      <c r="AC98" s="154">
        <f t="shared" si="56"/>
        <v>0</v>
      </c>
      <c r="AD98" s="34">
        <f t="shared" si="57"/>
        <v>0</v>
      </c>
      <c r="AE98" s="34">
        <f t="shared" si="58"/>
        <v>0</v>
      </c>
      <c r="AF98" s="73"/>
      <c r="AG98" s="73"/>
      <c r="AH98" s="104"/>
      <c r="AI98" s="105"/>
      <c r="AJ98" s="105"/>
      <c r="AK98" s="105"/>
      <c r="AL98" s="105"/>
      <c r="AM98" s="106"/>
      <c r="AN98" s="107"/>
      <c r="AO98" s="107"/>
      <c r="AP98" s="108"/>
      <c r="AQ98" s="108"/>
      <c r="AR98" s="108"/>
      <c r="AS98" s="108"/>
      <c r="AT98" s="108"/>
      <c r="AU98" s="108"/>
      <c r="AV98" s="107"/>
      <c r="AW98" s="107"/>
    </row>
    <row r="99" spans="1:49" ht="16.5" customHeight="1" x14ac:dyDescent="0.25">
      <c r="A99" s="479"/>
      <c r="B99" s="480"/>
      <c r="C99" s="480"/>
      <c r="D99" s="480"/>
      <c r="E99" s="480"/>
      <c r="F99" s="480"/>
      <c r="G99" s="480"/>
      <c r="H99" s="481"/>
      <c r="I99" s="482"/>
      <c r="J99" s="483"/>
      <c r="K99" s="271"/>
      <c r="L99" s="336"/>
      <c r="M99" s="271"/>
      <c r="N99" s="352" t="str">
        <f t="shared" si="31"/>
        <v/>
      </c>
      <c r="O99" s="334"/>
      <c r="P99" s="484"/>
      <c r="Q99" s="478"/>
      <c r="R99" s="478"/>
      <c r="S99" s="478"/>
      <c r="T99" s="485" t="str">
        <f t="shared" si="50"/>
        <v/>
      </c>
      <c r="U99" s="486"/>
      <c r="V99" s="240" t="str">
        <f t="shared" si="51"/>
        <v xml:space="preserve"> </v>
      </c>
      <c r="W99" s="241"/>
      <c r="X99" s="64"/>
      <c r="Y99" s="116">
        <f t="shared" si="52"/>
        <v>0</v>
      </c>
      <c r="Z99" s="153">
        <f t="shared" si="53"/>
        <v>0</v>
      </c>
      <c r="AA99" s="73">
        <f t="shared" si="54"/>
        <v>0</v>
      </c>
      <c r="AB99" s="73">
        <f t="shared" si="55"/>
        <v>0</v>
      </c>
      <c r="AC99" s="154">
        <f t="shared" si="56"/>
        <v>0</v>
      </c>
      <c r="AD99" s="34">
        <f t="shared" si="57"/>
        <v>0</v>
      </c>
      <c r="AE99" s="34">
        <f t="shared" si="58"/>
        <v>0</v>
      </c>
      <c r="AF99" s="73"/>
      <c r="AG99" s="73"/>
      <c r="AH99" s="104"/>
      <c r="AI99" s="105"/>
      <c r="AJ99" s="105"/>
      <c r="AK99" s="105"/>
      <c r="AL99" s="105"/>
      <c r="AM99" s="106"/>
      <c r="AN99" s="107"/>
      <c r="AO99" s="107"/>
      <c r="AP99" s="108"/>
      <c r="AQ99" s="108"/>
      <c r="AR99" s="108"/>
      <c r="AS99" s="108"/>
      <c r="AT99" s="108"/>
      <c r="AU99" s="108"/>
      <c r="AV99" s="107"/>
      <c r="AW99" s="107"/>
    </row>
    <row r="100" spans="1:49" ht="16.5" customHeight="1" x14ac:dyDescent="0.25">
      <c r="A100" s="479"/>
      <c r="B100" s="480"/>
      <c r="C100" s="480"/>
      <c r="D100" s="480"/>
      <c r="E100" s="480"/>
      <c r="F100" s="480"/>
      <c r="G100" s="480"/>
      <c r="H100" s="481"/>
      <c r="I100" s="482"/>
      <c r="J100" s="483"/>
      <c r="K100" s="271"/>
      <c r="L100" s="336"/>
      <c r="M100" s="271"/>
      <c r="N100" s="352" t="str">
        <f t="shared" si="31"/>
        <v/>
      </c>
      <c r="O100" s="334"/>
      <c r="P100" s="484"/>
      <c r="Q100" s="478"/>
      <c r="R100" s="478"/>
      <c r="S100" s="478"/>
      <c r="T100" s="485" t="str">
        <f t="shared" si="26"/>
        <v/>
      </c>
      <c r="U100" s="486"/>
      <c r="V100" s="240" t="str">
        <f t="shared" si="27"/>
        <v xml:space="preserve"> </v>
      </c>
      <c r="W100" s="241"/>
      <c r="X100" s="64"/>
      <c r="Y100" s="116">
        <f t="shared" si="28"/>
        <v>0</v>
      </c>
      <c r="Z100" s="153">
        <f t="shared" si="13"/>
        <v>0</v>
      </c>
      <c r="AA100" s="73">
        <f t="shared" si="16"/>
        <v>0</v>
      </c>
      <c r="AB100" s="73">
        <f t="shared" si="17"/>
        <v>0</v>
      </c>
      <c r="AC100" s="154">
        <f t="shared" si="18"/>
        <v>0</v>
      </c>
      <c r="AD100" s="34">
        <f t="shared" si="29"/>
        <v>0</v>
      </c>
      <c r="AE100" s="34">
        <f t="shared" si="30"/>
        <v>0</v>
      </c>
      <c r="AF100" s="73"/>
      <c r="AG100" s="73"/>
      <c r="AH100" s="104"/>
      <c r="AI100" s="105"/>
      <c r="AJ100" s="105"/>
      <c r="AK100" s="105"/>
      <c r="AL100" s="105"/>
      <c r="AM100" s="106"/>
      <c r="AN100" s="107"/>
      <c r="AO100" s="107"/>
      <c r="AP100" s="108"/>
      <c r="AQ100" s="108"/>
      <c r="AR100" s="108"/>
      <c r="AS100" s="108"/>
      <c r="AT100" s="108"/>
      <c r="AU100" s="108"/>
      <c r="AV100" s="107"/>
      <c r="AW100" s="107"/>
    </row>
    <row r="101" spans="1:49" ht="16.5" customHeight="1" x14ac:dyDescent="0.25">
      <c r="A101" s="479"/>
      <c r="B101" s="480"/>
      <c r="C101" s="480"/>
      <c r="D101" s="480"/>
      <c r="E101" s="480"/>
      <c r="F101" s="480"/>
      <c r="G101" s="480"/>
      <c r="H101" s="481"/>
      <c r="I101" s="482"/>
      <c r="J101" s="483"/>
      <c r="K101" s="271"/>
      <c r="L101" s="336"/>
      <c r="M101" s="271"/>
      <c r="N101" s="352" t="str">
        <f t="shared" si="31"/>
        <v/>
      </c>
      <c r="O101" s="334"/>
      <c r="P101" s="484"/>
      <c r="Q101" s="478"/>
      <c r="R101" s="478"/>
      <c r="S101" s="478"/>
      <c r="T101" s="485" t="str">
        <f t="shared" si="26"/>
        <v/>
      </c>
      <c r="U101" s="486"/>
      <c r="V101" s="240" t="str">
        <f t="shared" si="27"/>
        <v xml:space="preserve"> </v>
      </c>
      <c r="W101" s="241"/>
      <c r="X101" s="64"/>
      <c r="Y101" s="116">
        <f t="shared" si="28"/>
        <v>0</v>
      </c>
      <c r="Z101" s="153">
        <f t="shared" si="13"/>
        <v>0</v>
      </c>
      <c r="AA101" s="73">
        <f t="shared" si="16"/>
        <v>0</v>
      </c>
      <c r="AB101" s="73">
        <f t="shared" si="17"/>
        <v>0</v>
      </c>
      <c r="AC101" s="154">
        <f t="shared" si="18"/>
        <v>0</v>
      </c>
      <c r="AD101" s="34">
        <f t="shared" si="29"/>
        <v>0</v>
      </c>
      <c r="AE101" s="34">
        <f t="shared" si="30"/>
        <v>0</v>
      </c>
      <c r="AF101" s="73"/>
      <c r="AG101" s="73"/>
      <c r="AH101" s="104"/>
      <c r="AI101" s="105"/>
      <c r="AJ101" s="105"/>
      <c r="AK101" s="105"/>
      <c r="AL101" s="105"/>
      <c r="AM101" s="106"/>
      <c r="AN101" s="107"/>
      <c r="AO101" s="107"/>
      <c r="AP101" s="108"/>
      <c r="AQ101" s="108"/>
      <c r="AR101" s="108"/>
      <c r="AS101" s="108"/>
      <c r="AT101" s="108"/>
      <c r="AU101" s="108"/>
      <c r="AV101" s="107"/>
      <c r="AW101" s="107"/>
    </row>
    <row r="102" spans="1:49" ht="16.5" customHeight="1" x14ac:dyDescent="0.25">
      <c r="A102" s="479"/>
      <c r="B102" s="480"/>
      <c r="C102" s="480"/>
      <c r="D102" s="480"/>
      <c r="E102" s="480"/>
      <c r="F102" s="480"/>
      <c r="G102" s="480"/>
      <c r="H102" s="481"/>
      <c r="I102" s="482"/>
      <c r="J102" s="483"/>
      <c r="K102" s="271"/>
      <c r="L102" s="336"/>
      <c r="M102" s="271"/>
      <c r="N102" s="352" t="str">
        <f t="shared" si="31"/>
        <v/>
      </c>
      <c r="O102" s="334"/>
      <c r="P102" s="484"/>
      <c r="Q102" s="478"/>
      <c r="R102" s="478"/>
      <c r="S102" s="478"/>
      <c r="T102" s="485" t="str">
        <f t="shared" ref="T102:T106" si="59">IF(R102="","",R102*2.291)</f>
        <v/>
      </c>
      <c r="U102" s="486"/>
      <c r="V102" s="240" t="str">
        <f t="shared" si="27"/>
        <v xml:space="preserve"> </v>
      </c>
      <c r="W102" s="241"/>
      <c r="X102" s="64"/>
      <c r="Y102" s="116">
        <f t="shared" si="28"/>
        <v>0</v>
      </c>
      <c r="Z102" s="153">
        <f t="shared" si="13"/>
        <v>0</v>
      </c>
      <c r="AA102" s="73">
        <f t="shared" ref="AA102:AA104" si="60">+IF(I102="",0,I102)</f>
        <v>0</v>
      </c>
      <c r="AB102" s="73">
        <f t="shared" ref="AB102:AB104" si="61">IF(AA102=0,0,L102)</f>
        <v>0</v>
      </c>
      <c r="AC102" s="154">
        <f t="shared" ref="AC102:AC104" si="62">IF(AA102=0,0,O102)</f>
        <v>0</v>
      </c>
      <c r="AD102" s="34">
        <f t="shared" ref="AD102:AD104" si="63">IF(AA102=0,0,AA102*P102)</f>
        <v>0</v>
      </c>
      <c r="AE102" s="34">
        <f t="shared" ref="AE102:AE104" si="64">IF(AA102=0,0,AA102*T102)</f>
        <v>0</v>
      </c>
      <c r="AF102" s="73"/>
      <c r="AG102" s="73"/>
      <c r="AH102" s="104"/>
      <c r="AI102" s="105"/>
      <c r="AJ102" s="105"/>
      <c r="AK102" s="105"/>
      <c r="AL102" s="105"/>
      <c r="AM102" s="106"/>
      <c r="AN102" s="107"/>
      <c r="AO102" s="107"/>
      <c r="AP102" s="108"/>
      <c r="AQ102" s="108"/>
      <c r="AR102" s="108"/>
      <c r="AS102" s="108"/>
      <c r="AT102" s="108"/>
      <c r="AU102" s="108"/>
      <c r="AV102" s="107"/>
      <c r="AW102" s="107"/>
    </row>
    <row r="103" spans="1:49" ht="16.5" customHeight="1" x14ac:dyDescent="0.25">
      <c r="A103" s="479"/>
      <c r="B103" s="480"/>
      <c r="C103" s="480"/>
      <c r="D103" s="480"/>
      <c r="E103" s="480"/>
      <c r="F103" s="480"/>
      <c r="G103" s="480"/>
      <c r="H103" s="481"/>
      <c r="I103" s="482"/>
      <c r="J103" s="483"/>
      <c r="K103" s="271"/>
      <c r="L103" s="336"/>
      <c r="M103" s="271"/>
      <c r="N103" s="352" t="str">
        <f t="shared" si="31"/>
        <v/>
      </c>
      <c r="O103" s="334"/>
      <c r="P103" s="484"/>
      <c r="Q103" s="478"/>
      <c r="R103" s="478"/>
      <c r="S103" s="478"/>
      <c r="T103" s="485" t="str">
        <f t="shared" si="59"/>
        <v/>
      </c>
      <c r="U103" s="486"/>
      <c r="V103" s="240" t="str">
        <f t="shared" si="27"/>
        <v xml:space="preserve"> </v>
      </c>
      <c r="W103" s="241"/>
      <c r="X103" s="64"/>
      <c r="Y103" s="116">
        <f t="shared" si="28"/>
        <v>0</v>
      </c>
      <c r="Z103" s="153">
        <f t="shared" si="13"/>
        <v>0</v>
      </c>
      <c r="AA103" s="73">
        <f t="shared" si="60"/>
        <v>0</v>
      </c>
      <c r="AB103" s="73">
        <f t="shared" si="61"/>
        <v>0</v>
      </c>
      <c r="AC103" s="154">
        <f t="shared" si="62"/>
        <v>0</v>
      </c>
      <c r="AD103" s="34">
        <f t="shared" si="63"/>
        <v>0</v>
      </c>
      <c r="AE103" s="34">
        <f t="shared" si="64"/>
        <v>0</v>
      </c>
      <c r="AF103" s="73"/>
      <c r="AG103" s="73"/>
      <c r="AH103" s="104"/>
      <c r="AI103" s="105"/>
      <c r="AJ103" s="105"/>
      <c r="AK103" s="105"/>
      <c r="AL103" s="105"/>
      <c r="AM103" s="106"/>
      <c r="AN103" s="107"/>
      <c r="AO103" s="107"/>
      <c r="AP103" s="108"/>
      <c r="AQ103" s="108"/>
      <c r="AR103" s="108"/>
      <c r="AS103" s="108"/>
      <c r="AT103" s="108"/>
      <c r="AU103" s="108"/>
      <c r="AV103" s="107"/>
      <c r="AW103" s="107"/>
    </row>
    <row r="104" spans="1:49" ht="16.5" customHeight="1" x14ac:dyDescent="0.25">
      <c r="A104" s="479"/>
      <c r="B104" s="480"/>
      <c r="C104" s="480"/>
      <c r="D104" s="480"/>
      <c r="E104" s="480"/>
      <c r="F104" s="480"/>
      <c r="G104" s="480"/>
      <c r="H104" s="481"/>
      <c r="I104" s="482"/>
      <c r="J104" s="483"/>
      <c r="K104" s="271"/>
      <c r="L104" s="336"/>
      <c r="M104" s="271"/>
      <c r="N104" s="352" t="str">
        <f t="shared" si="31"/>
        <v/>
      </c>
      <c r="O104" s="334"/>
      <c r="P104" s="484"/>
      <c r="Q104" s="478"/>
      <c r="R104" s="478"/>
      <c r="S104" s="478"/>
      <c r="T104" s="485" t="str">
        <f t="shared" si="59"/>
        <v/>
      </c>
      <c r="U104" s="486"/>
      <c r="V104" s="240" t="str">
        <f t="shared" si="27"/>
        <v xml:space="preserve"> </v>
      </c>
      <c r="W104" s="241"/>
      <c r="X104" s="64"/>
      <c r="Y104" s="116">
        <f t="shared" si="28"/>
        <v>0</v>
      </c>
      <c r="Z104" s="153">
        <f t="shared" si="13"/>
        <v>0</v>
      </c>
      <c r="AA104" s="73">
        <f t="shared" si="60"/>
        <v>0</v>
      </c>
      <c r="AB104" s="73">
        <f t="shared" si="61"/>
        <v>0</v>
      </c>
      <c r="AC104" s="154">
        <f t="shared" si="62"/>
        <v>0</v>
      </c>
      <c r="AD104" s="34">
        <f t="shared" si="63"/>
        <v>0</v>
      </c>
      <c r="AE104" s="34">
        <f t="shared" si="64"/>
        <v>0</v>
      </c>
      <c r="AF104" s="73"/>
      <c r="AG104" s="73"/>
      <c r="AH104" s="104"/>
      <c r="AI104" s="105"/>
      <c r="AJ104" s="105"/>
      <c r="AK104" s="105"/>
      <c r="AL104" s="105"/>
      <c r="AM104" s="106"/>
      <c r="AN104" s="107"/>
      <c r="AO104" s="107"/>
      <c r="AP104" s="108"/>
      <c r="AQ104" s="108"/>
      <c r="AR104" s="108"/>
      <c r="AS104" s="108"/>
      <c r="AT104" s="108"/>
      <c r="AU104" s="108"/>
      <c r="AV104" s="107"/>
      <c r="AW104" s="107"/>
    </row>
    <row r="105" spans="1:49" ht="16.5" customHeight="1" x14ac:dyDescent="0.25">
      <c r="A105" s="479"/>
      <c r="B105" s="480"/>
      <c r="C105" s="480"/>
      <c r="D105" s="480"/>
      <c r="E105" s="480"/>
      <c r="F105" s="480"/>
      <c r="G105" s="480"/>
      <c r="H105" s="481"/>
      <c r="I105" s="482"/>
      <c r="J105" s="483"/>
      <c r="K105" s="271"/>
      <c r="L105" s="336"/>
      <c r="M105" s="271"/>
      <c r="N105" s="352" t="str">
        <f t="shared" si="31"/>
        <v/>
      </c>
      <c r="O105" s="334"/>
      <c r="P105" s="484"/>
      <c r="Q105" s="478"/>
      <c r="R105" s="478"/>
      <c r="S105" s="478"/>
      <c r="T105" s="485" t="str">
        <f t="shared" si="59"/>
        <v/>
      </c>
      <c r="U105" s="486"/>
      <c r="V105" s="240" t="str">
        <f t="shared" si="27"/>
        <v xml:space="preserve"> </v>
      </c>
      <c r="W105" s="241"/>
      <c r="X105" s="64"/>
      <c r="Y105" s="116">
        <f t="shared" si="28"/>
        <v>0</v>
      </c>
      <c r="Z105" s="153">
        <f t="shared" si="13"/>
        <v>0</v>
      </c>
      <c r="AA105" s="73">
        <f t="shared" si="16"/>
        <v>0</v>
      </c>
      <c r="AB105" s="73">
        <f t="shared" si="17"/>
        <v>0</v>
      </c>
      <c r="AC105" s="154">
        <f t="shared" si="18"/>
        <v>0</v>
      </c>
      <c r="AD105" s="34">
        <f t="shared" si="29"/>
        <v>0</v>
      </c>
      <c r="AE105" s="34">
        <f t="shared" si="30"/>
        <v>0</v>
      </c>
      <c r="AF105" s="73"/>
      <c r="AG105" s="73"/>
      <c r="AH105" s="104"/>
      <c r="AI105" s="105"/>
      <c r="AJ105" s="105"/>
      <c r="AK105" s="105"/>
      <c r="AL105" s="105"/>
      <c r="AM105" s="106"/>
      <c r="AN105" s="107"/>
      <c r="AO105" s="107"/>
      <c r="AP105" s="108"/>
      <c r="AQ105" s="108"/>
      <c r="AR105" s="108"/>
      <c r="AS105" s="108"/>
      <c r="AT105" s="108"/>
      <c r="AU105" s="108"/>
      <c r="AV105" s="107"/>
      <c r="AW105" s="107"/>
    </row>
    <row r="106" spans="1:49" ht="16.5" customHeight="1" x14ac:dyDescent="0.25">
      <c r="A106" s="479"/>
      <c r="B106" s="480"/>
      <c r="C106" s="480"/>
      <c r="D106" s="480"/>
      <c r="E106" s="480"/>
      <c r="F106" s="480"/>
      <c r="G106" s="480"/>
      <c r="H106" s="481"/>
      <c r="I106" s="482"/>
      <c r="J106" s="483"/>
      <c r="K106" s="271"/>
      <c r="L106" s="336"/>
      <c r="M106" s="271"/>
      <c r="N106" s="352" t="str">
        <f t="shared" si="31"/>
        <v/>
      </c>
      <c r="O106" s="334"/>
      <c r="P106" s="484"/>
      <c r="Q106" s="478"/>
      <c r="R106" s="478"/>
      <c r="S106" s="478"/>
      <c r="T106" s="485" t="str">
        <f t="shared" si="59"/>
        <v/>
      </c>
      <c r="U106" s="486"/>
      <c r="V106" s="240" t="str">
        <f t="shared" si="27"/>
        <v xml:space="preserve"> </v>
      </c>
      <c r="W106" s="241"/>
      <c r="X106" s="64"/>
      <c r="Y106" s="116">
        <f t="shared" si="28"/>
        <v>0</v>
      </c>
      <c r="Z106" s="153">
        <f t="shared" si="13"/>
        <v>0</v>
      </c>
      <c r="AA106" s="73">
        <f t="shared" si="16"/>
        <v>0</v>
      </c>
      <c r="AB106" s="73">
        <f t="shared" si="17"/>
        <v>0</v>
      </c>
      <c r="AC106" s="154">
        <f t="shared" si="18"/>
        <v>0</v>
      </c>
      <c r="AD106" s="34">
        <f t="shared" si="29"/>
        <v>0</v>
      </c>
      <c r="AE106" s="34">
        <f t="shared" si="30"/>
        <v>0</v>
      </c>
      <c r="AF106" s="73"/>
      <c r="AG106" s="73"/>
      <c r="AH106" s="104"/>
      <c r="AI106" s="105"/>
      <c r="AJ106" s="105"/>
      <c r="AK106" s="105"/>
      <c r="AL106" s="105"/>
      <c r="AM106" s="106"/>
      <c r="AN106" s="107"/>
      <c r="AO106" s="107"/>
      <c r="AP106" s="108"/>
      <c r="AQ106" s="108"/>
      <c r="AR106" s="108"/>
      <c r="AS106" s="108"/>
      <c r="AT106" s="108"/>
      <c r="AU106" s="108"/>
      <c r="AV106" s="107"/>
      <c r="AW106" s="107"/>
    </row>
    <row r="107" spans="1:49" ht="16.5" customHeight="1" x14ac:dyDescent="0.25">
      <c r="A107" s="479"/>
      <c r="B107" s="480"/>
      <c r="C107" s="480"/>
      <c r="D107" s="480"/>
      <c r="E107" s="480"/>
      <c r="F107" s="480"/>
      <c r="G107" s="480"/>
      <c r="H107" s="481"/>
      <c r="I107" s="482"/>
      <c r="J107" s="483"/>
      <c r="K107" s="271"/>
      <c r="L107" s="336"/>
      <c r="M107" s="271"/>
      <c r="N107" s="352" t="str">
        <f t="shared" si="31"/>
        <v/>
      </c>
      <c r="O107" s="334"/>
      <c r="P107" s="484"/>
      <c r="Q107" s="478"/>
      <c r="R107" s="478"/>
      <c r="S107" s="478"/>
      <c r="T107" s="485" t="str">
        <f t="shared" si="26"/>
        <v/>
      </c>
      <c r="U107" s="486"/>
      <c r="V107" s="240" t="str">
        <f t="shared" si="27"/>
        <v xml:space="preserve"> </v>
      </c>
      <c r="W107" s="241"/>
      <c r="X107" s="64"/>
      <c r="Y107" s="116">
        <f t="shared" si="28"/>
        <v>0</v>
      </c>
      <c r="Z107" s="153">
        <f t="shared" si="13"/>
        <v>0</v>
      </c>
      <c r="AA107" s="73">
        <f t="shared" si="16"/>
        <v>0</v>
      </c>
      <c r="AB107" s="73">
        <f t="shared" si="17"/>
        <v>0</v>
      </c>
      <c r="AC107" s="154">
        <f t="shared" si="18"/>
        <v>0</v>
      </c>
      <c r="AD107" s="34">
        <f t="shared" si="29"/>
        <v>0</v>
      </c>
      <c r="AE107" s="34">
        <f t="shared" si="30"/>
        <v>0</v>
      </c>
      <c r="AF107" s="73"/>
      <c r="AG107" s="73"/>
      <c r="AH107" s="104"/>
      <c r="AI107" s="105"/>
      <c r="AJ107" s="105"/>
      <c r="AK107" s="105"/>
      <c r="AL107" s="105"/>
      <c r="AM107" s="106"/>
      <c r="AN107" s="107"/>
      <c r="AO107" s="107"/>
      <c r="AP107" s="108"/>
      <c r="AQ107" s="108"/>
      <c r="AR107" s="108"/>
      <c r="AS107" s="108"/>
      <c r="AT107" s="108"/>
      <c r="AU107" s="108"/>
      <c r="AV107" s="107"/>
      <c r="AW107" s="107"/>
    </row>
    <row r="108" spans="1:49" ht="16.5" customHeight="1" x14ac:dyDescent="0.25">
      <c r="A108" s="479"/>
      <c r="B108" s="480"/>
      <c r="C108" s="480"/>
      <c r="D108" s="480"/>
      <c r="E108" s="480"/>
      <c r="F108" s="480"/>
      <c r="G108" s="480"/>
      <c r="H108" s="481"/>
      <c r="I108" s="482"/>
      <c r="J108" s="483"/>
      <c r="K108" s="271"/>
      <c r="L108" s="336"/>
      <c r="M108" s="271"/>
      <c r="N108" s="352" t="str">
        <f t="shared" si="31"/>
        <v/>
      </c>
      <c r="O108" s="334"/>
      <c r="P108" s="484"/>
      <c r="Q108" s="478"/>
      <c r="R108" s="478"/>
      <c r="S108" s="478"/>
      <c r="T108" s="485" t="str">
        <f t="shared" si="26"/>
        <v/>
      </c>
      <c r="U108" s="486"/>
      <c r="V108" s="240" t="str">
        <f t="shared" si="27"/>
        <v xml:space="preserve"> </v>
      </c>
      <c r="W108" s="241"/>
      <c r="X108" s="64"/>
      <c r="Y108" s="116">
        <f t="shared" si="28"/>
        <v>0</v>
      </c>
      <c r="Z108" s="153">
        <f t="shared" si="13"/>
        <v>0</v>
      </c>
      <c r="AA108" s="73">
        <f t="shared" si="16"/>
        <v>0</v>
      </c>
      <c r="AB108" s="73">
        <f t="shared" si="17"/>
        <v>0</v>
      </c>
      <c r="AC108" s="154">
        <f t="shared" si="18"/>
        <v>0</v>
      </c>
      <c r="AD108" s="34">
        <f t="shared" si="29"/>
        <v>0</v>
      </c>
      <c r="AE108" s="34">
        <f t="shared" si="30"/>
        <v>0</v>
      </c>
      <c r="AF108" s="73"/>
      <c r="AG108" s="73"/>
      <c r="AH108" s="104"/>
      <c r="AI108" s="105"/>
      <c r="AJ108" s="105"/>
      <c r="AK108" s="105"/>
      <c r="AL108" s="105"/>
      <c r="AM108" s="106"/>
      <c r="AN108" s="107"/>
      <c r="AO108" s="107"/>
      <c r="AP108" s="108"/>
      <c r="AQ108" s="108"/>
      <c r="AR108" s="108"/>
      <c r="AS108" s="108"/>
      <c r="AT108" s="108"/>
      <c r="AU108" s="108"/>
      <c r="AV108" s="107"/>
      <c r="AW108" s="107"/>
    </row>
    <row r="109" spans="1:49" ht="16.5" customHeight="1" thickBot="1" x14ac:dyDescent="0.3">
      <c r="A109" s="547"/>
      <c r="B109" s="548"/>
      <c r="C109" s="548"/>
      <c r="D109" s="548"/>
      <c r="E109" s="548"/>
      <c r="F109" s="548"/>
      <c r="G109" s="548"/>
      <c r="H109" s="549"/>
      <c r="I109" s="545"/>
      <c r="J109" s="546"/>
      <c r="K109" s="272"/>
      <c r="L109" s="337"/>
      <c r="M109" s="272"/>
      <c r="N109" s="353" t="str">
        <f t="shared" si="31"/>
        <v/>
      </c>
      <c r="O109" s="338"/>
      <c r="P109" s="515"/>
      <c r="Q109" s="516"/>
      <c r="R109" s="516"/>
      <c r="S109" s="516"/>
      <c r="T109" s="508" t="str">
        <f t="shared" si="26"/>
        <v/>
      </c>
      <c r="U109" s="509"/>
      <c r="V109" s="240" t="str">
        <f t="shared" si="27"/>
        <v xml:space="preserve"> </v>
      </c>
      <c r="W109" s="241"/>
      <c r="X109" s="64"/>
      <c r="Y109" s="116">
        <f t="shared" si="28"/>
        <v>0</v>
      </c>
      <c r="Z109" s="153">
        <f t="shared" si="13"/>
        <v>0</v>
      </c>
      <c r="AA109" s="73">
        <f t="shared" si="16"/>
        <v>0</v>
      </c>
      <c r="AB109" s="73">
        <f t="shared" si="17"/>
        <v>0</v>
      </c>
      <c r="AC109" s="154">
        <f t="shared" si="18"/>
        <v>0</v>
      </c>
      <c r="AD109" s="34">
        <f t="shared" si="29"/>
        <v>0</v>
      </c>
      <c r="AE109" s="34">
        <f t="shared" si="30"/>
        <v>0</v>
      </c>
      <c r="AF109" s="73"/>
      <c r="AG109" s="73"/>
      <c r="AH109" s="104"/>
      <c r="AI109" s="105"/>
      <c r="AJ109" s="105"/>
      <c r="AK109" s="105"/>
      <c r="AL109" s="105"/>
      <c r="AM109" s="106"/>
      <c r="AN109" s="107"/>
      <c r="AO109" s="107"/>
      <c r="AP109" s="108"/>
      <c r="AQ109" s="108"/>
      <c r="AR109" s="108"/>
      <c r="AS109" s="108"/>
      <c r="AT109" s="108"/>
      <c r="AU109" s="108"/>
      <c r="AV109" s="107"/>
      <c r="AW109" s="107"/>
    </row>
    <row r="110" spans="1:49" ht="16.5" customHeight="1" thickBot="1" x14ac:dyDescent="0.3">
      <c r="A110" s="341" t="s">
        <v>283</v>
      </c>
      <c r="B110" s="342"/>
      <c r="C110" s="343"/>
      <c r="D110" s="344"/>
      <c r="E110" s="344"/>
      <c r="F110" s="344"/>
      <c r="G110" s="344"/>
      <c r="H110" s="344"/>
      <c r="I110" s="449">
        <f>SUM(I57:J109)</f>
        <v>0</v>
      </c>
      <c r="J110" s="450"/>
      <c r="K110" s="66"/>
      <c r="L110" s="58"/>
      <c r="M110" s="58"/>
      <c r="N110" s="58"/>
      <c r="O110" s="56"/>
      <c r="P110" s="57"/>
      <c r="Q110" s="64"/>
      <c r="R110" s="64"/>
      <c r="S110" s="64"/>
      <c r="T110" s="64"/>
      <c r="U110" s="64"/>
      <c r="V110" s="64"/>
      <c r="W110" s="64"/>
      <c r="X110" s="64"/>
      <c r="Y110" s="78"/>
      <c r="Z110" s="42">
        <f>SUM(Z45:Z109)</f>
        <v>0</v>
      </c>
      <c r="AA110" s="42">
        <f>SUM(AA45:AA109)</f>
        <v>0</v>
      </c>
      <c r="AB110" s="73" t="e">
        <f>+(AA45*AB45+AA46*AB46+AA47*AB47+AA48*AB48+AA49*AB49+AA50*AB50+AA51*AB51+AA52*AB52+AA53*AB53+AA57*AB57+AA58*AB58+AA59*AB59+AA60*AB60+AA61*AB61+AA62*AB62+AA90*AB90+AA100*AB100+AA101*AB101+AA105*AB105+AA106*AB106+AA107*AB107+AA108+AB108+AA109*AB109)/AA110</f>
        <v>#DIV/0!</v>
      </c>
      <c r="AC110" s="73" t="e">
        <f>+(AA45*AC45+AA46*AC46+AA47*AC47+AA48*AC48+AA49*AC49+AA50*AC50+AA51*AC51+AA52*AC52+AA53*AC53+AA57*AC57+AA58*AC58+AA59*AC59+AA60*AC60+AA61*AC61+AA62*AC62+AA90*AC90+AA100*AC100+AA101*AC101+AA105*AC105+AA106*AC106+AA107*AC107+AA108+AC108+AA109*AC109)/AA110</f>
        <v>#DIV/0!</v>
      </c>
      <c r="AD110" s="42">
        <f>SUM(AD45:AD109)</f>
        <v>0</v>
      </c>
      <c r="AE110" s="42">
        <f>SUM(AE45:AE109)</f>
        <v>0</v>
      </c>
      <c r="AF110" s="73" t="s">
        <v>193</v>
      </c>
      <c r="AG110" s="73"/>
      <c r="AH110" s="104"/>
      <c r="AI110" s="104"/>
      <c r="AJ110" s="104"/>
      <c r="AK110" s="104"/>
      <c r="AL110" s="104"/>
      <c r="AM110" s="105"/>
      <c r="AN110" s="106"/>
      <c r="AO110" s="107"/>
      <c r="AP110" s="107"/>
      <c r="AQ110" s="108"/>
      <c r="AR110" s="108"/>
      <c r="AS110" s="108"/>
      <c r="AT110" s="108"/>
      <c r="AU110" s="108"/>
      <c r="AV110" s="108"/>
      <c r="AW110" s="107"/>
    </row>
    <row r="111" spans="1:49" ht="7.95" customHeight="1" x14ac:dyDescent="0.25">
      <c r="A111" s="59"/>
      <c r="B111" s="57"/>
      <c r="C111" s="65"/>
      <c r="D111" s="66"/>
      <c r="E111" s="66"/>
      <c r="F111" s="66"/>
      <c r="G111" s="66"/>
      <c r="H111" s="66"/>
      <c r="I111" s="90"/>
      <c r="J111" s="345"/>
      <c r="K111" s="66"/>
      <c r="L111" s="58"/>
      <c r="M111" s="58"/>
      <c r="N111" s="58"/>
      <c r="O111" s="56"/>
      <c r="P111" s="57"/>
      <c r="Q111" s="64"/>
      <c r="R111" s="64"/>
      <c r="S111" s="64"/>
      <c r="T111" s="64"/>
      <c r="U111" s="64"/>
      <c r="V111" s="64"/>
      <c r="W111" s="64"/>
      <c r="X111" s="64"/>
      <c r="Y111" s="78"/>
      <c r="Z111" s="42"/>
      <c r="AA111" s="42"/>
      <c r="AB111" s="73"/>
      <c r="AC111" s="73"/>
      <c r="AD111" s="42"/>
      <c r="AE111" s="42"/>
      <c r="AF111" s="73"/>
      <c r="AG111" s="73"/>
      <c r="AH111" s="104"/>
      <c r="AI111" s="104"/>
      <c r="AJ111" s="104"/>
      <c r="AK111" s="104"/>
      <c r="AL111" s="104"/>
      <c r="AM111" s="105"/>
      <c r="AN111" s="106"/>
      <c r="AO111" s="107"/>
      <c r="AP111" s="107"/>
      <c r="AQ111" s="108"/>
      <c r="AR111" s="108"/>
      <c r="AS111" s="108"/>
      <c r="AT111" s="108"/>
      <c r="AU111" s="108"/>
      <c r="AV111" s="108"/>
      <c r="AW111" s="107"/>
    </row>
    <row r="112" spans="1:49" ht="13.5" customHeight="1" x14ac:dyDescent="0.25">
      <c r="A112" s="523" t="s">
        <v>416</v>
      </c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126"/>
      <c r="V112" s="126"/>
      <c r="W112" s="126"/>
      <c r="X112" s="126"/>
      <c r="Y112" s="127"/>
      <c r="Z112" s="127"/>
      <c r="AA112" s="42"/>
      <c r="AB112" s="42"/>
      <c r="AC112" s="42" t="e">
        <f>+AC110/AB110*88</f>
        <v>#DIV/0!</v>
      </c>
      <c r="AD112" s="42"/>
      <c r="AE112" s="42"/>
      <c r="AF112" s="42" t="s">
        <v>196</v>
      </c>
      <c r="AG112" s="42"/>
      <c r="AH112" s="73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8"/>
      <c r="AT112" s="128"/>
      <c r="AU112" s="128"/>
      <c r="AV112" s="128"/>
      <c r="AW112" s="129"/>
    </row>
    <row r="113" spans="1:49" ht="6.6" customHeight="1" x14ac:dyDescent="0.25">
      <c r="A113" s="30"/>
      <c r="B113" s="126"/>
      <c r="C113" s="126"/>
      <c r="D113" s="126"/>
      <c r="E113" s="126"/>
      <c r="F113" s="126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6"/>
      <c r="V113" s="126"/>
      <c r="W113" s="126"/>
      <c r="X113" s="126"/>
      <c r="Y113" s="127"/>
      <c r="Z113" s="127"/>
      <c r="AA113" s="42"/>
      <c r="AB113" s="42"/>
      <c r="AC113" s="73"/>
      <c r="AD113" s="73"/>
      <c r="AE113" s="73"/>
      <c r="AF113" s="73"/>
      <c r="AG113" s="73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8"/>
      <c r="AT113" s="128"/>
      <c r="AU113" s="128"/>
      <c r="AV113" s="128"/>
      <c r="AW113" s="128"/>
    </row>
    <row r="114" spans="1:49" ht="15.6" x14ac:dyDescent="0.3">
      <c r="A114" s="30"/>
      <c r="B114" s="5"/>
      <c r="C114" s="5"/>
      <c r="D114" s="5"/>
      <c r="E114" s="5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126"/>
      <c r="V114" s="126"/>
      <c r="W114" s="126"/>
      <c r="X114" s="126"/>
      <c r="Y114" s="127"/>
      <c r="Z114" s="127"/>
      <c r="AA114" s="42"/>
      <c r="AB114" s="42"/>
      <c r="AC114" s="73"/>
      <c r="AD114" s="73"/>
      <c r="AE114" s="73"/>
      <c r="AF114" s="73"/>
      <c r="AG114" s="73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8"/>
      <c r="AT114" s="128"/>
      <c r="AU114" s="128"/>
      <c r="AV114" s="128"/>
      <c r="AW114" s="128"/>
    </row>
    <row r="115" spans="1:49" x14ac:dyDescent="0.25">
      <c r="A115" s="126"/>
      <c r="B115" s="126"/>
      <c r="C115" s="126"/>
      <c r="D115" s="126"/>
      <c r="E115" s="126"/>
      <c r="F115" s="126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6"/>
      <c r="V115" s="126"/>
      <c r="W115" s="126"/>
      <c r="X115" s="126"/>
      <c r="Y115" s="127"/>
      <c r="Z115" s="127"/>
      <c r="AA115" s="42"/>
      <c r="AB115" s="42"/>
      <c r="AC115" s="73"/>
      <c r="AD115" s="73"/>
      <c r="AE115" s="73"/>
      <c r="AF115" s="73"/>
      <c r="AG115" s="73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8"/>
      <c r="AT115" s="128"/>
      <c r="AU115" s="128"/>
      <c r="AV115" s="128"/>
      <c r="AW115" s="128"/>
    </row>
    <row r="116" spans="1:49" x14ac:dyDescent="0.25">
      <c r="A116" s="126"/>
      <c r="B116" s="126"/>
      <c r="C116" s="126"/>
      <c r="D116" s="126"/>
      <c r="E116" s="126"/>
      <c r="F116" s="126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AA116" s="42"/>
      <c r="AB116" s="42"/>
      <c r="AC116" s="73"/>
      <c r="AD116" s="73"/>
      <c r="AE116" s="73"/>
      <c r="AF116" s="73"/>
      <c r="AG116" s="73"/>
    </row>
    <row r="117" spans="1:49" x14ac:dyDescent="0.25">
      <c r="A117" s="126"/>
      <c r="B117" s="126"/>
      <c r="C117" s="126"/>
      <c r="D117" s="126"/>
      <c r="E117" s="126"/>
      <c r="F117" s="126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AA117" s="42"/>
      <c r="AB117" s="42"/>
      <c r="AC117" s="73"/>
      <c r="AD117" s="73"/>
      <c r="AE117" s="73"/>
      <c r="AF117" s="73"/>
      <c r="AG117" s="73"/>
    </row>
    <row r="118" spans="1:49" x14ac:dyDescent="0.25">
      <c r="A118" s="126"/>
      <c r="B118" s="126"/>
      <c r="C118" s="126"/>
      <c r="D118" s="126"/>
      <c r="E118" s="126"/>
      <c r="F118" s="126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W118" s="52" t="s">
        <v>36</v>
      </c>
      <c r="AA118" s="42"/>
      <c r="AB118" s="42"/>
      <c r="AC118" s="73"/>
      <c r="AD118" s="73"/>
      <c r="AE118" s="73"/>
      <c r="AF118" s="73"/>
      <c r="AG118" s="73"/>
    </row>
    <row r="119" spans="1:49" x14ac:dyDescent="0.25">
      <c r="A119" s="126"/>
      <c r="B119" s="126"/>
      <c r="C119" s="126"/>
      <c r="D119" s="126"/>
      <c r="E119" s="126"/>
      <c r="F119" s="126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AA119" s="42"/>
      <c r="AB119" s="42"/>
      <c r="AC119" s="73"/>
      <c r="AD119" s="73"/>
      <c r="AE119" s="73"/>
      <c r="AF119" s="73"/>
      <c r="AG119" s="73"/>
    </row>
    <row r="120" spans="1:49" x14ac:dyDescent="0.25">
      <c r="A120" s="126"/>
      <c r="B120" s="126"/>
      <c r="C120" s="126"/>
      <c r="D120" s="126"/>
      <c r="E120" s="126"/>
      <c r="F120" s="126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AA120" s="42"/>
      <c r="AB120" s="42"/>
      <c r="AC120" s="73"/>
      <c r="AD120" s="73"/>
      <c r="AE120" s="73"/>
      <c r="AF120" s="73"/>
      <c r="AG120" s="73"/>
    </row>
    <row r="121" spans="1:49" x14ac:dyDescent="0.25">
      <c r="A121" s="126"/>
      <c r="B121" s="126"/>
      <c r="C121" s="126"/>
      <c r="D121" s="126"/>
      <c r="E121" s="126"/>
      <c r="F121" s="126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AA121" s="42"/>
      <c r="AB121" s="42"/>
      <c r="AC121" s="73"/>
      <c r="AD121" s="73"/>
      <c r="AE121" s="73"/>
      <c r="AF121" s="73"/>
      <c r="AG121" s="73"/>
    </row>
    <row r="122" spans="1:49" x14ac:dyDescent="0.25">
      <c r="A122" s="126"/>
      <c r="B122" s="126"/>
      <c r="C122" s="126"/>
      <c r="D122" s="126"/>
      <c r="E122" s="126"/>
      <c r="F122" s="126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AA122" s="42"/>
      <c r="AB122" s="42"/>
      <c r="AC122" s="73"/>
      <c r="AD122" s="73"/>
      <c r="AE122" s="73"/>
      <c r="AF122" s="73"/>
      <c r="AG122" s="73"/>
    </row>
    <row r="123" spans="1:49" x14ac:dyDescent="0.25">
      <c r="A123" s="126"/>
      <c r="B123" s="126"/>
      <c r="C123" s="126"/>
      <c r="D123" s="126"/>
      <c r="E123" s="126"/>
      <c r="F123" s="126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AA123" s="42"/>
      <c r="AB123" s="42"/>
      <c r="AC123" s="73"/>
      <c r="AD123" s="73"/>
      <c r="AE123" s="73"/>
      <c r="AF123" s="73"/>
      <c r="AG123" s="73"/>
    </row>
    <row r="124" spans="1:49" x14ac:dyDescent="0.25">
      <c r="A124" s="126"/>
      <c r="B124" s="126"/>
      <c r="C124" s="126"/>
      <c r="D124" s="126"/>
      <c r="E124" s="126"/>
      <c r="F124" s="126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AA124" s="42"/>
      <c r="AB124" s="42"/>
      <c r="AC124" s="73"/>
      <c r="AD124" s="73"/>
      <c r="AE124" s="73"/>
      <c r="AF124" s="73"/>
      <c r="AG124" s="73"/>
    </row>
    <row r="125" spans="1:49" x14ac:dyDescent="0.25">
      <c r="A125" s="126"/>
      <c r="B125" s="126"/>
      <c r="C125" s="126"/>
      <c r="D125" s="126"/>
      <c r="E125" s="126"/>
      <c r="F125" s="126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AA125" s="42"/>
      <c r="AB125" s="42"/>
      <c r="AC125" s="73"/>
      <c r="AD125" s="73"/>
      <c r="AE125" s="73"/>
      <c r="AF125" s="73"/>
      <c r="AG125" s="73"/>
    </row>
    <row r="126" spans="1:49" x14ac:dyDescent="0.25">
      <c r="AA126" s="42"/>
      <c r="AB126" s="42"/>
      <c r="AC126" s="73"/>
      <c r="AD126" s="73"/>
      <c r="AE126" s="73"/>
      <c r="AF126" s="73"/>
      <c r="AG126" s="73"/>
    </row>
    <row r="127" spans="1:49" x14ac:dyDescent="0.25">
      <c r="AA127" s="42"/>
      <c r="AB127" s="42"/>
      <c r="AC127" s="73"/>
      <c r="AD127" s="73"/>
      <c r="AE127" s="73"/>
      <c r="AF127" s="73"/>
      <c r="AG127" s="73"/>
    </row>
    <row r="128" spans="1:49" x14ac:dyDescent="0.25">
      <c r="AA128" s="42"/>
      <c r="AB128" s="42"/>
      <c r="AC128" s="73"/>
      <c r="AD128" s="73"/>
      <c r="AE128" s="73"/>
      <c r="AF128" s="73"/>
      <c r="AG128" s="73"/>
    </row>
    <row r="129" spans="27:33" x14ac:dyDescent="0.25">
      <c r="AA129" s="42"/>
      <c r="AB129" s="42"/>
      <c r="AC129" s="73"/>
      <c r="AD129" s="73"/>
      <c r="AE129" s="73"/>
      <c r="AF129" s="73"/>
      <c r="AG129" s="73"/>
    </row>
    <row r="130" spans="27:33" x14ac:dyDescent="0.25">
      <c r="AA130" s="42"/>
      <c r="AB130" s="42"/>
      <c r="AC130" s="73"/>
      <c r="AD130" s="73"/>
      <c r="AE130" s="73"/>
      <c r="AF130" s="73"/>
      <c r="AG130" s="73"/>
    </row>
    <row r="131" spans="27:33" x14ac:dyDescent="0.25">
      <c r="AA131" s="42"/>
      <c r="AB131" s="42"/>
      <c r="AC131" s="73"/>
      <c r="AD131" s="73"/>
      <c r="AE131" s="73"/>
      <c r="AF131" s="73"/>
      <c r="AG131" s="73"/>
    </row>
    <row r="132" spans="27:33" x14ac:dyDescent="0.25">
      <c r="AA132" s="42">
        <f>SUM(AA45:AA131)</f>
        <v>0</v>
      </c>
      <c r="AB132" s="73" t="e">
        <f>+(AA45*AB45+AA46*AB46+AA47*AB47+AA48*AB48+AA49*AB49+AA50*AB50+AA51*AB51+AA52*AB52+AA53*AB53+AA57*AB57+AA58*AB58+AA59*AB59+AA60*AB60+AA61*AB61)/AA132</f>
        <v>#DIV/0!</v>
      </c>
      <c r="AC132" s="73" t="e">
        <f>+(AA45*AC45+AA46*AC46+AA47*AC47+AA48*AC48+AA49*AC49+AA50*AC50+AA51*AC51+AA52*AC52+AA53*AC53+AA57*AC57+AA58*AC58+AA59*AC59+AA60*AC60+AA61*AC61)/AA132</f>
        <v>#DIV/0!</v>
      </c>
      <c r="AD132" s="42">
        <f>SUM(AD45:AD131)</f>
        <v>0</v>
      </c>
      <c r="AE132" s="42">
        <f t="shared" ref="AE132" si="65">SUM(AE45:AE131)</f>
        <v>0</v>
      </c>
      <c r="AF132" s="73" t="s">
        <v>193</v>
      </c>
      <c r="AG132" s="73"/>
    </row>
    <row r="159" spans="45:46" x14ac:dyDescent="0.25">
      <c r="AS159" s="77" t="e">
        <v>#DIV/0!</v>
      </c>
      <c r="AT159" s="77">
        <v>0</v>
      </c>
    </row>
    <row r="160" spans="45:46" x14ac:dyDescent="0.25">
      <c r="AS160" s="77" t="e">
        <v>#DIV/0!</v>
      </c>
      <c r="AT160" s="77">
        <v>0</v>
      </c>
    </row>
    <row r="161" spans="45:46" x14ac:dyDescent="0.25">
      <c r="AS161" s="77" t="e">
        <v>#DIV/0!</v>
      </c>
      <c r="AT161" s="77">
        <v>0</v>
      </c>
    </row>
    <row r="162" spans="45:46" x14ac:dyDescent="0.25">
      <c r="AS162" s="77" t="e">
        <v>#DIV/0!</v>
      </c>
      <c r="AT162" s="77">
        <v>0</v>
      </c>
    </row>
    <row r="163" spans="45:46" x14ac:dyDescent="0.25">
      <c r="AS163" s="77" t="e">
        <v>#DIV/0!</v>
      </c>
      <c r="AT163" s="77">
        <v>0</v>
      </c>
    </row>
    <row r="164" spans="45:46" x14ac:dyDescent="0.25">
      <c r="AS164" s="77" t="e">
        <v>#DIV/0!</v>
      </c>
      <c r="AT164" s="77">
        <v>0</v>
      </c>
    </row>
    <row r="165" spans="45:46" x14ac:dyDescent="0.25">
      <c r="AS165" s="77" t="e">
        <v>#DIV/0!</v>
      </c>
      <c r="AT165" s="77">
        <v>0</v>
      </c>
    </row>
    <row r="166" spans="45:46" x14ac:dyDescent="0.25">
      <c r="AS166" s="77" t="e">
        <v>#DIV/0!</v>
      </c>
      <c r="AT166" s="77">
        <v>0</v>
      </c>
    </row>
    <row r="167" spans="45:46" x14ac:dyDescent="0.25">
      <c r="AS167" s="77" t="e">
        <v>#DIV/0!</v>
      </c>
      <c r="AT167" s="77">
        <v>0</v>
      </c>
    </row>
    <row r="168" spans="45:46" x14ac:dyDescent="0.25">
      <c r="AS168" s="77" t="e">
        <v>#DIV/0!</v>
      </c>
      <c r="AT168" s="77">
        <v>0</v>
      </c>
    </row>
    <row r="169" spans="45:46" x14ac:dyDescent="0.25">
      <c r="AS169" s="77" t="s">
        <v>5</v>
      </c>
    </row>
    <row r="198" spans="45:46" x14ac:dyDescent="0.25">
      <c r="AS198" s="77" t="e">
        <v>#DIV/0!</v>
      </c>
      <c r="AT198" s="77">
        <v>0</v>
      </c>
    </row>
  </sheetData>
  <sheetProtection algorithmName="SHA-512" hashValue="0ACBwo1jM/alSM3E7g8tu7oDgYovFtVK/FonyuB6je9wY1FkubT1pRhyuN0HwgIfciS5GeFdqlwT6SSk5LdZCg==" saltValue="9cTFTuo3hklVycinWvMcdw==" spinCount="100000" sheet="1" objects="1" scenarios="1"/>
  <dataConsolidate/>
  <mergeCells count="435">
    <mergeCell ref="E21:F21"/>
    <mergeCell ref="R21:S21"/>
    <mergeCell ref="C20:D20"/>
    <mergeCell ref="E20:F20"/>
    <mergeCell ref="N20:O20"/>
    <mergeCell ref="N22:O22"/>
    <mergeCell ref="N29:O29"/>
    <mergeCell ref="P28:S28"/>
    <mergeCell ref="T21:W21"/>
    <mergeCell ref="R23:S23"/>
    <mergeCell ref="P23:Q23"/>
    <mergeCell ref="N23:O23"/>
    <mergeCell ref="T23:W23"/>
    <mergeCell ref="V28:W28"/>
    <mergeCell ref="V29:W29"/>
    <mergeCell ref="T29:U29"/>
    <mergeCell ref="R29:S29"/>
    <mergeCell ref="L28:O28"/>
    <mergeCell ref="P22:Q22"/>
    <mergeCell ref="R22:S22"/>
    <mergeCell ref="T28:U28"/>
    <mergeCell ref="T22:W22"/>
    <mergeCell ref="C21:D21"/>
    <mergeCell ref="P29:Q29"/>
    <mergeCell ref="V30:W30"/>
    <mergeCell ref="V31:W31"/>
    <mergeCell ref="V32:W32"/>
    <mergeCell ref="V33:W33"/>
    <mergeCell ref="V34:W34"/>
    <mergeCell ref="V35:W35"/>
    <mergeCell ref="V36:W36"/>
    <mergeCell ref="T32:U32"/>
    <mergeCell ref="T33:U33"/>
    <mergeCell ref="T34:U34"/>
    <mergeCell ref="T30:U30"/>
    <mergeCell ref="T31:U31"/>
    <mergeCell ref="N31:O31"/>
    <mergeCell ref="N32:O32"/>
    <mergeCell ref="R101:S101"/>
    <mergeCell ref="A57:H57"/>
    <mergeCell ref="R36:S36"/>
    <mergeCell ref="R37:S37"/>
    <mergeCell ref="R31:S31"/>
    <mergeCell ref="R32:S32"/>
    <mergeCell ref="V37:W37"/>
    <mergeCell ref="T60:U60"/>
    <mergeCell ref="T63:U63"/>
    <mergeCell ref="T64:U64"/>
    <mergeCell ref="T70:U70"/>
    <mergeCell ref="R44:S44"/>
    <mergeCell ref="R45:S45"/>
    <mergeCell ref="R46:S46"/>
    <mergeCell ref="T35:U35"/>
    <mergeCell ref="T36:U36"/>
    <mergeCell ref="T37:U37"/>
    <mergeCell ref="P36:Q36"/>
    <mergeCell ref="P37:Q37"/>
    <mergeCell ref="R33:S33"/>
    <mergeCell ref="R34:S34"/>
    <mergeCell ref="L37:M37"/>
    <mergeCell ref="P34:Q34"/>
    <mergeCell ref="P42:U42"/>
    <mergeCell ref="R35:S35"/>
    <mergeCell ref="P45:Q45"/>
    <mergeCell ref="P46:Q46"/>
    <mergeCell ref="P43:U43"/>
    <mergeCell ref="P44:Q44"/>
    <mergeCell ref="T44:U44"/>
    <mergeCell ref="T45:U45"/>
    <mergeCell ref="T46:U46"/>
    <mergeCell ref="P35:Q35"/>
    <mergeCell ref="T57:U57"/>
    <mergeCell ref="R53:S53"/>
    <mergeCell ref="R52:S52"/>
    <mergeCell ref="P50:Q50"/>
    <mergeCell ref="I53:J53"/>
    <mergeCell ref="I54:J54"/>
    <mergeCell ref="I57:J57"/>
    <mergeCell ref="I49:J49"/>
    <mergeCell ref="K42:L42"/>
    <mergeCell ref="I45:J45"/>
    <mergeCell ref="P47:Q47"/>
    <mergeCell ref="T95:U95"/>
    <mergeCell ref="A96:H96"/>
    <mergeCell ref="T96:U96"/>
    <mergeCell ref="A97:H97"/>
    <mergeCell ref="P97:Q97"/>
    <mergeCell ref="R97:S97"/>
    <mergeCell ref="T97:U97"/>
    <mergeCell ref="T47:U47"/>
    <mergeCell ref="T48:U48"/>
    <mergeCell ref="R47:S47"/>
    <mergeCell ref="R48:S48"/>
    <mergeCell ref="T94:U94"/>
    <mergeCell ref="P95:Q95"/>
    <mergeCell ref="R95:S95"/>
    <mergeCell ref="A65:H65"/>
    <mergeCell ref="I65:J65"/>
    <mergeCell ref="P65:Q65"/>
    <mergeCell ref="R65:S65"/>
    <mergeCell ref="T65:U65"/>
    <mergeCell ref="A66:H66"/>
    <mergeCell ref="I66:J66"/>
    <mergeCell ref="P66:Q66"/>
    <mergeCell ref="R66:S66"/>
    <mergeCell ref="A58:H58"/>
    <mergeCell ref="R105:S105"/>
    <mergeCell ref="P102:Q102"/>
    <mergeCell ref="R102:S102"/>
    <mergeCell ref="P103:Q103"/>
    <mergeCell ref="R103:S103"/>
    <mergeCell ref="P104:Q104"/>
    <mergeCell ref="R104:S104"/>
    <mergeCell ref="I62:J62"/>
    <mergeCell ref="I90:J90"/>
    <mergeCell ref="I100:J100"/>
    <mergeCell ref="I101:J101"/>
    <mergeCell ref="I94:J94"/>
    <mergeCell ref="I95:J95"/>
    <mergeCell ref="I96:J96"/>
    <mergeCell ref="P96:Q96"/>
    <mergeCell ref="R96:S96"/>
    <mergeCell ref="I97:J97"/>
    <mergeCell ref="R90:S90"/>
    <mergeCell ref="I102:J102"/>
    <mergeCell ref="I103:J103"/>
    <mergeCell ref="I108:J108"/>
    <mergeCell ref="I109:J109"/>
    <mergeCell ref="A59:H59"/>
    <mergeCell ref="A60:H60"/>
    <mergeCell ref="A61:H61"/>
    <mergeCell ref="A90:H90"/>
    <mergeCell ref="A100:H100"/>
    <mergeCell ref="A101:H101"/>
    <mergeCell ref="A105:H105"/>
    <mergeCell ref="A106:H106"/>
    <mergeCell ref="A62:H62"/>
    <mergeCell ref="A107:H107"/>
    <mergeCell ref="A94:H94"/>
    <mergeCell ref="I105:J105"/>
    <mergeCell ref="A95:H95"/>
    <mergeCell ref="A102:H102"/>
    <mergeCell ref="A103:H103"/>
    <mergeCell ref="A104:H104"/>
    <mergeCell ref="I104:J104"/>
    <mergeCell ref="A109:H109"/>
    <mergeCell ref="A98:H98"/>
    <mergeCell ref="I98:J98"/>
    <mergeCell ref="A74:H74"/>
    <mergeCell ref="I74:J74"/>
    <mergeCell ref="P62:Q62"/>
    <mergeCell ref="P90:Q90"/>
    <mergeCell ref="P100:Q100"/>
    <mergeCell ref="P101:Q101"/>
    <mergeCell ref="P105:Q105"/>
    <mergeCell ref="I106:J106"/>
    <mergeCell ref="I107:J107"/>
    <mergeCell ref="A1:T1"/>
    <mergeCell ref="A3:T3"/>
    <mergeCell ref="R6:S6"/>
    <mergeCell ref="C15:F15"/>
    <mergeCell ref="C19:F19"/>
    <mergeCell ref="C16:D16"/>
    <mergeCell ref="E16:F16"/>
    <mergeCell ref="C17:D17"/>
    <mergeCell ref="E17:F17"/>
    <mergeCell ref="P15:S15"/>
    <mergeCell ref="T15:W15"/>
    <mergeCell ref="R8:W8"/>
    <mergeCell ref="N17:W17"/>
    <mergeCell ref="C6:H6"/>
    <mergeCell ref="C7:H7"/>
    <mergeCell ref="C5:E5"/>
    <mergeCell ref="I58:J58"/>
    <mergeCell ref="I8:K8"/>
    <mergeCell ref="A2:U2"/>
    <mergeCell ref="C8:H8"/>
    <mergeCell ref="L8:M8"/>
    <mergeCell ref="R62:S62"/>
    <mergeCell ref="A112:T112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R30:S30"/>
    <mergeCell ref="N33:O33"/>
    <mergeCell ref="N34:O34"/>
    <mergeCell ref="N35:O35"/>
    <mergeCell ref="N36:O36"/>
    <mergeCell ref="L32:M32"/>
    <mergeCell ref="A108:H108"/>
    <mergeCell ref="I37:K37"/>
    <mergeCell ref="L29:M29"/>
    <mergeCell ref="T109:U109"/>
    <mergeCell ref="T49:U49"/>
    <mergeCell ref="T50:U50"/>
    <mergeCell ref="T51:U51"/>
    <mergeCell ref="P52:Q52"/>
    <mergeCell ref="P53:Q53"/>
    <mergeCell ref="P57:Q57"/>
    <mergeCell ref="P108:Q108"/>
    <mergeCell ref="P109:Q109"/>
    <mergeCell ref="T52:U52"/>
    <mergeCell ref="T53:U53"/>
    <mergeCell ref="R49:S49"/>
    <mergeCell ref="R50:S50"/>
    <mergeCell ref="R51:S51"/>
    <mergeCell ref="T58:U58"/>
    <mergeCell ref="T106:U106"/>
    <mergeCell ref="T107:U107"/>
    <mergeCell ref="R109:S109"/>
    <mergeCell ref="R108:S108"/>
    <mergeCell ref="T108:U108"/>
    <mergeCell ref="R94:S94"/>
    <mergeCell ref="R106:S106"/>
    <mergeCell ref="R107:S107"/>
    <mergeCell ref="P61:Q61"/>
    <mergeCell ref="T100:U100"/>
    <mergeCell ref="T101:U101"/>
    <mergeCell ref="P48:Q48"/>
    <mergeCell ref="P49:Q49"/>
    <mergeCell ref="P58:Q58"/>
    <mergeCell ref="P106:Q106"/>
    <mergeCell ref="P107:Q107"/>
    <mergeCell ref="P51:Q51"/>
    <mergeCell ref="R100:S100"/>
    <mergeCell ref="T61:U61"/>
    <mergeCell ref="T62:U62"/>
    <mergeCell ref="T90:U90"/>
    <mergeCell ref="R57:S57"/>
    <mergeCell ref="R58:S58"/>
    <mergeCell ref="T59:U59"/>
    <mergeCell ref="T102:U102"/>
    <mergeCell ref="T103:U103"/>
    <mergeCell ref="T104:U104"/>
    <mergeCell ref="P94:Q94"/>
    <mergeCell ref="R73:S73"/>
    <mergeCell ref="T73:U73"/>
    <mergeCell ref="T105:U105"/>
    <mergeCell ref="T66:U66"/>
    <mergeCell ref="R60:S60"/>
    <mergeCell ref="R61:S61"/>
    <mergeCell ref="K44:L44"/>
    <mergeCell ref="M42:O42"/>
    <mergeCell ref="I42:J42"/>
    <mergeCell ref="I44:J44"/>
    <mergeCell ref="I43:J43"/>
    <mergeCell ref="N30:O30"/>
    <mergeCell ref="L31:M31"/>
    <mergeCell ref="N37:O37"/>
    <mergeCell ref="L33:M33"/>
    <mergeCell ref="L34:M34"/>
    <mergeCell ref="L36:M36"/>
    <mergeCell ref="P59:Q59"/>
    <mergeCell ref="I59:J59"/>
    <mergeCell ref="I60:J60"/>
    <mergeCell ref="I61:J61"/>
    <mergeCell ref="R59:S59"/>
    <mergeCell ref="P60:Q60"/>
    <mergeCell ref="I50:J50"/>
    <mergeCell ref="I51:J51"/>
    <mergeCell ref="I52:J52"/>
    <mergeCell ref="P31:Q31"/>
    <mergeCell ref="P32:Q32"/>
    <mergeCell ref="P33:Q33"/>
    <mergeCell ref="AM29:AO29"/>
    <mergeCell ref="T91:U91"/>
    <mergeCell ref="T92:U92"/>
    <mergeCell ref="T93:U93"/>
    <mergeCell ref="A91:H91"/>
    <mergeCell ref="I91:J91"/>
    <mergeCell ref="P91:Q91"/>
    <mergeCell ref="R91:S91"/>
    <mergeCell ref="A92:H92"/>
    <mergeCell ref="I92:J92"/>
    <mergeCell ref="P92:Q92"/>
    <mergeCell ref="R92:S92"/>
    <mergeCell ref="A93:H93"/>
    <mergeCell ref="I93:J93"/>
    <mergeCell ref="P93:Q93"/>
    <mergeCell ref="R93:S93"/>
    <mergeCell ref="A64:H64"/>
    <mergeCell ref="I64:J64"/>
    <mergeCell ref="P64:Q64"/>
    <mergeCell ref="R64:S64"/>
    <mergeCell ref="A63:H63"/>
    <mergeCell ref="I63:J63"/>
    <mergeCell ref="P63:Q63"/>
    <mergeCell ref="R63:S63"/>
    <mergeCell ref="P98:Q98"/>
    <mergeCell ref="R98:S98"/>
    <mergeCell ref="T98:U98"/>
    <mergeCell ref="A99:H99"/>
    <mergeCell ref="I99:J99"/>
    <mergeCell ref="P99:Q99"/>
    <mergeCell ref="R99:S99"/>
    <mergeCell ref="T99:U99"/>
    <mergeCell ref="A79:H79"/>
    <mergeCell ref="I79:J79"/>
    <mergeCell ref="P79:Q79"/>
    <mergeCell ref="R79:S79"/>
    <mergeCell ref="T79:U79"/>
    <mergeCell ref="A80:H80"/>
    <mergeCell ref="I80:J80"/>
    <mergeCell ref="P80:Q80"/>
    <mergeCell ref="R80:S80"/>
    <mergeCell ref="T80:U80"/>
    <mergeCell ref="A81:H81"/>
    <mergeCell ref="I81:J81"/>
    <mergeCell ref="P81:Q81"/>
    <mergeCell ref="R81:S81"/>
    <mergeCell ref="T81:U81"/>
    <mergeCell ref="A82:H82"/>
    <mergeCell ref="P74:Q74"/>
    <mergeCell ref="R74:S74"/>
    <mergeCell ref="T74:U74"/>
    <mergeCell ref="A71:H71"/>
    <mergeCell ref="I71:J71"/>
    <mergeCell ref="P71:Q71"/>
    <mergeCell ref="R71:S71"/>
    <mergeCell ref="T71:U71"/>
    <mergeCell ref="A72:H72"/>
    <mergeCell ref="I72:J72"/>
    <mergeCell ref="P72:Q72"/>
    <mergeCell ref="T72:U72"/>
    <mergeCell ref="A73:H73"/>
    <mergeCell ref="I73:J73"/>
    <mergeCell ref="P73:Q73"/>
    <mergeCell ref="I82:J82"/>
    <mergeCell ref="P82:Q82"/>
    <mergeCell ref="R82:S82"/>
    <mergeCell ref="T82:U82"/>
    <mergeCell ref="A83:H83"/>
    <mergeCell ref="I83:J83"/>
    <mergeCell ref="P83:Q83"/>
    <mergeCell ref="R83:S83"/>
    <mergeCell ref="T83:U83"/>
    <mergeCell ref="A84:H84"/>
    <mergeCell ref="I84:J84"/>
    <mergeCell ref="P84:Q84"/>
    <mergeCell ref="R84:S84"/>
    <mergeCell ref="T84:U84"/>
    <mergeCell ref="A85:H85"/>
    <mergeCell ref="I85:J85"/>
    <mergeCell ref="P85:Q85"/>
    <mergeCell ref="R85:S85"/>
    <mergeCell ref="T85:U85"/>
    <mergeCell ref="A86:H86"/>
    <mergeCell ref="I86:J86"/>
    <mergeCell ref="P86:Q86"/>
    <mergeCell ref="R86:S86"/>
    <mergeCell ref="T86:U86"/>
    <mergeCell ref="A87:H87"/>
    <mergeCell ref="I87:J87"/>
    <mergeCell ref="P87:Q87"/>
    <mergeCell ref="R87:S87"/>
    <mergeCell ref="T87:U87"/>
    <mergeCell ref="A88:H88"/>
    <mergeCell ref="I88:J88"/>
    <mergeCell ref="P88:Q88"/>
    <mergeCell ref="R88:S88"/>
    <mergeCell ref="T88:U88"/>
    <mergeCell ref="A89:H89"/>
    <mergeCell ref="I89:J89"/>
    <mergeCell ref="P89:Q89"/>
    <mergeCell ref="R89:S89"/>
    <mergeCell ref="T89:U89"/>
    <mergeCell ref="A67:H67"/>
    <mergeCell ref="I67:J67"/>
    <mergeCell ref="P67:Q67"/>
    <mergeCell ref="R67:S67"/>
    <mergeCell ref="T67:U67"/>
    <mergeCell ref="A68:H68"/>
    <mergeCell ref="I68:J68"/>
    <mergeCell ref="P68:Q68"/>
    <mergeCell ref="R68:S68"/>
    <mergeCell ref="T68:U68"/>
    <mergeCell ref="A69:H69"/>
    <mergeCell ref="I69:J69"/>
    <mergeCell ref="P69:Q69"/>
    <mergeCell ref="R69:S69"/>
    <mergeCell ref="T69:U69"/>
    <mergeCell ref="A70:H70"/>
    <mergeCell ref="I70:J70"/>
    <mergeCell ref="P70:Q70"/>
    <mergeCell ref="R70:S70"/>
    <mergeCell ref="A77:H77"/>
    <mergeCell ref="I77:J77"/>
    <mergeCell ref="P77:Q77"/>
    <mergeCell ref="R77:S77"/>
    <mergeCell ref="T77:U77"/>
    <mergeCell ref="A78:H78"/>
    <mergeCell ref="I78:J78"/>
    <mergeCell ref="P78:Q78"/>
    <mergeCell ref="R78:S78"/>
    <mergeCell ref="T78:U78"/>
    <mergeCell ref="A75:H75"/>
    <mergeCell ref="I75:J75"/>
    <mergeCell ref="P75:Q75"/>
    <mergeCell ref="R75:S75"/>
    <mergeCell ref="T75:U75"/>
    <mergeCell ref="A76:H76"/>
    <mergeCell ref="I76:J76"/>
    <mergeCell ref="P76:Q76"/>
    <mergeCell ref="R76:S76"/>
    <mergeCell ref="T76:U76"/>
    <mergeCell ref="I110:J110"/>
    <mergeCell ref="N13:W13"/>
    <mergeCell ref="P14:S14"/>
    <mergeCell ref="T14:W14"/>
    <mergeCell ref="N15:O15"/>
    <mergeCell ref="R19:S19"/>
    <mergeCell ref="P19:Q19"/>
    <mergeCell ref="V19:W19"/>
    <mergeCell ref="T19:U19"/>
    <mergeCell ref="T18:W18"/>
    <mergeCell ref="P18:S18"/>
    <mergeCell ref="N21:O21"/>
    <mergeCell ref="P21:Q21"/>
    <mergeCell ref="V20:W20"/>
    <mergeCell ref="T20:U20"/>
    <mergeCell ref="R20:S20"/>
    <mergeCell ref="P20:Q20"/>
    <mergeCell ref="L35:M35"/>
    <mergeCell ref="I48:J48"/>
    <mergeCell ref="I46:J46"/>
    <mergeCell ref="I47:J47"/>
    <mergeCell ref="L30:M30"/>
    <mergeCell ref="P30:Q30"/>
    <mergeCell ref="R72:S72"/>
  </mergeCells>
  <conditionalFormatting sqref="P24:S24 P22 R22">
    <cfRule type="containsText" dxfId="18" priority="16" operator="containsText" text="ja">
      <formula>NOT(ISERROR(SEARCH("ja",P22)))</formula>
    </cfRule>
    <cfRule type="containsText" dxfId="17" priority="17" operator="containsText" text="nein">
      <formula>NOT(ISERROR(SEARCH("nein",P22)))</formula>
    </cfRule>
  </conditionalFormatting>
  <dataValidations count="7">
    <dataValidation type="textLength" allowBlank="1" showInputMessage="1" showErrorMessage="1" error="Geben Sie bitte ein gültige Betriebsnummer ein" sqref="B5:C5" xr:uid="{00000000-0002-0000-0000-000000000000}">
      <formula1>10</formula1>
      <formula2>12</formula2>
    </dataValidation>
    <dataValidation type="whole" allowBlank="1" showInputMessage="1" showErrorMessage="1" sqref="R6:S6" xr:uid="{00000000-0002-0000-0000-000001000000}">
      <formula1>2013</formula1>
      <formula2>2015</formula2>
    </dataValidation>
    <dataValidation type="decimal" allowBlank="1" showInputMessage="1" showErrorMessage="1" sqref="K55:K109 M54:M109 U54 I55:I56" xr:uid="{00000000-0002-0000-0000-000003000000}">
      <formula1>0.1</formula1>
      <formula2>100000</formula2>
    </dataValidation>
    <dataValidation type="decimal" allowBlank="1" showInputMessage="1" showErrorMessage="1" sqref="O57:O109 U54 L55:L109 K45:M53" xr:uid="{00000000-0002-0000-0000-000006000000}">
      <formula1>0</formula1>
      <formula2>100</formula2>
    </dataValidation>
    <dataValidation type="decimal" operator="greaterThanOrEqual" allowBlank="1" showInputMessage="1" showErrorMessage="1" sqref="P31:Q37 I45:J53 I57:J109 I31:M37" xr:uid="{CFBBB6D0-B415-4C26-B0B2-7343CEDFC24E}">
      <formula1>0</formula1>
    </dataValidation>
    <dataValidation type="decimal" allowBlank="1" showInputMessage="1" showErrorMessage="1" sqref="N31:O37 R31:S37" xr:uid="{FFF9CE69-CD72-4BD1-A2DB-A85412B5848D}">
      <formula1>0.01</formula1>
      <formula2>100000</formula2>
    </dataValidation>
    <dataValidation type="decimal" allowBlank="1" showInputMessage="1" showErrorMessage="1" sqref="V31:W37" xr:uid="{5C642BD8-1AF4-4BC6-A797-1A44C9EB1293}">
      <formula1>-10000000</formula1>
      <formula2>10000000</formula2>
    </dataValidation>
  </dataValidations>
  <pageMargins left="0.39370078740157483" right="0.31496062992125984" top="0.51181102362204722" bottom="0.31496062992125984" header="0.31496062992125984" footer="0.15748031496062992"/>
  <pageSetup paperSize="9" scale="88" fitToHeight="0" orientation="landscape" r:id="rId1"/>
  <headerFooter>
    <oddFooter>&amp;CSeite &amp;P von &amp;N, &amp;D, &amp;T Uhr</oddFooter>
  </headerFooter>
  <rowBreaks count="1" manualBreakCount="1">
    <brk id="37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9" r:id="rId4" name="Drop Down 635">
              <controlPr defaultSize="0" autoLine="0" autoPict="0">
                <anchor moveWithCells="1">
                  <from>
                    <xdr:col>0</xdr:col>
                    <xdr:colOff>0</xdr:colOff>
                    <xdr:row>30</xdr:row>
                    <xdr:rowOff>7620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3" r:id="rId5" name="Drop Down 4911">
              <controlPr defaultSize="0" autoLine="0" autoPict="0">
                <anchor moveWithCells="1">
                  <from>
                    <xdr:col>0</xdr:col>
                    <xdr:colOff>0</xdr:colOff>
                    <xdr:row>31</xdr:row>
                    <xdr:rowOff>7620</xdr:rowOff>
                  </from>
                  <to>
                    <xdr:col>7</xdr:col>
                    <xdr:colOff>541020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4" r:id="rId6" name="Drop Down 4912">
              <controlPr defaultSize="0" autoLine="0" autoPict="0">
                <anchor moveWithCells="1">
                  <from>
                    <xdr:col>0</xdr:col>
                    <xdr:colOff>0</xdr:colOff>
                    <xdr:row>32</xdr:row>
                    <xdr:rowOff>7620</xdr:rowOff>
                  </from>
                  <to>
                    <xdr:col>7</xdr:col>
                    <xdr:colOff>533400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5" r:id="rId7" name="Drop Down 4913">
              <controlPr defaultSize="0" autoLine="0" autoPict="0">
                <anchor moveWithCells="1">
                  <from>
                    <xdr:col>0</xdr:col>
                    <xdr:colOff>0</xdr:colOff>
                    <xdr:row>34</xdr:row>
                    <xdr:rowOff>22860</xdr:rowOff>
                  </from>
                  <to>
                    <xdr:col>7</xdr:col>
                    <xdr:colOff>533400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6" r:id="rId8" name="Drop Down 4914">
              <controlPr defaultSize="0" autoLine="0" autoPict="0">
                <anchor moveWithCells="1">
                  <from>
                    <xdr:col>0</xdr:col>
                    <xdr:colOff>0</xdr:colOff>
                    <xdr:row>35</xdr:row>
                    <xdr:rowOff>30480</xdr:rowOff>
                  </from>
                  <to>
                    <xdr:col>7</xdr:col>
                    <xdr:colOff>533400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7" r:id="rId9" name="Drop Down 4915">
              <controlPr defaultSize="0" autoLine="0" autoPict="0">
                <anchor moveWithCells="1">
                  <from>
                    <xdr:col>0</xdr:col>
                    <xdr:colOff>0</xdr:colOff>
                    <xdr:row>36</xdr:row>
                    <xdr:rowOff>22860</xdr:rowOff>
                  </from>
                  <to>
                    <xdr:col>7</xdr:col>
                    <xdr:colOff>533400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8" r:id="rId10" name="Drop Down 4916">
              <controlPr defaultSize="0" autoLine="0" autoPict="0">
                <anchor moveWithCells="1">
                  <from>
                    <xdr:col>0</xdr:col>
                    <xdr:colOff>0</xdr:colOff>
                    <xdr:row>33</xdr:row>
                    <xdr:rowOff>7620</xdr:rowOff>
                  </from>
                  <to>
                    <xdr:col>7</xdr:col>
                    <xdr:colOff>533400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4" r:id="rId11" name="Drop Down 4922">
              <controlPr defaultSize="0" autoLine="0" autoPict="0">
                <anchor moveWithCells="1">
                  <from>
                    <xdr:col>0</xdr:col>
                    <xdr:colOff>0</xdr:colOff>
                    <xdr:row>44</xdr:row>
                    <xdr:rowOff>7620</xdr:rowOff>
                  </from>
                  <to>
                    <xdr:col>7</xdr:col>
                    <xdr:colOff>533400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2" r:id="rId12" name="Drop Down 4930">
              <controlPr defaultSize="0" autoLine="0" autoPict="0">
                <anchor moveWithCells="1">
                  <from>
                    <xdr:col>0</xdr:col>
                    <xdr:colOff>0</xdr:colOff>
                    <xdr:row>44</xdr:row>
                    <xdr:rowOff>213360</xdr:rowOff>
                  </from>
                  <to>
                    <xdr:col>7</xdr:col>
                    <xdr:colOff>533400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3" r:id="rId13" name="Drop Down 4931">
              <controlPr defaultSize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7</xdr:col>
                    <xdr:colOff>533400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4" r:id="rId14" name="Drop Down 4932">
              <controlPr defaultSize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7</xdr:col>
                    <xdr:colOff>533400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5" r:id="rId15" name="Drop Down 4933">
              <controlPr defaultSize="0" autoLine="0" autoPict="0">
                <anchor moveWithCells="1">
                  <from>
                    <xdr:col>0</xdr:col>
                    <xdr:colOff>0</xdr:colOff>
                    <xdr:row>48</xdr:row>
                    <xdr:rowOff>7620</xdr:rowOff>
                  </from>
                  <to>
                    <xdr:col>7</xdr:col>
                    <xdr:colOff>533400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6" r:id="rId16" name="Drop Down 4934">
              <controlPr defaultSize="0" autoLine="0" autoPict="0">
                <anchor moveWithCells="1">
                  <from>
                    <xdr:col>0</xdr:col>
                    <xdr:colOff>0</xdr:colOff>
                    <xdr:row>49</xdr:row>
                    <xdr:rowOff>7620</xdr:rowOff>
                  </from>
                  <to>
                    <xdr:col>7</xdr:col>
                    <xdr:colOff>533400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7" r:id="rId17" name="Drop Down 4935">
              <controlPr defaultSize="0" autoLine="0" autoPict="0">
                <anchor moveWithCells="1">
                  <from>
                    <xdr:col>0</xdr:col>
                    <xdr:colOff>0</xdr:colOff>
                    <xdr:row>50</xdr:row>
                    <xdr:rowOff>22860</xdr:rowOff>
                  </from>
                  <to>
                    <xdr:col>7</xdr:col>
                    <xdr:colOff>533400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9" r:id="rId18" name="Drop Down 4937">
              <controlPr defaultSize="0" autoLine="0" autoPict="0">
                <anchor moveWithCells="1">
                  <from>
                    <xdr:col>0</xdr:col>
                    <xdr:colOff>0</xdr:colOff>
                    <xdr:row>51</xdr:row>
                    <xdr:rowOff>22860</xdr:rowOff>
                  </from>
                  <to>
                    <xdr:col>7</xdr:col>
                    <xdr:colOff>533400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0" r:id="rId19" name="Drop Down 4938">
              <controlPr defaultSize="0" autoLine="0" autoPict="0">
                <anchor moveWithCells="1">
                  <from>
                    <xdr:col>0</xdr:col>
                    <xdr:colOff>0</xdr:colOff>
                    <xdr:row>52</xdr:row>
                    <xdr:rowOff>7620</xdr:rowOff>
                  </from>
                  <to>
                    <xdr:col>7</xdr:col>
                    <xdr:colOff>533400</xdr:colOff>
                    <xdr:row>52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80" r:id="rId20" name="Drop Down 4988">
              <controlPr defaultSize="0" autoLine="0" autoPict="0">
                <anchor moveWithCells="1">
                  <from>
                    <xdr:col>17</xdr:col>
                    <xdr:colOff>7620</xdr:colOff>
                    <xdr:row>5</xdr:row>
                    <xdr:rowOff>0</xdr:rowOff>
                  </from>
                  <to>
                    <xdr:col>19</xdr:col>
                    <xdr:colOff>121920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000000-000E-0000-0000-00000C000000}">
            <xm:f>INDEX(Tiere!H$5:H$41,$AP31)&lt;&gt;3</xm:f>
            <x14:dxf>
              <fill>
                <patternFill patternType="lightDown"/>
              </fill>
            </x14:dxf>
          </x14:cfRule>
          <xm:sqref>T31:U37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Q198"/>
  <sheetViews>
    <sheetView zoomScaleNormal="100" workbookViewId="0">
      <pane xSplit="2" ySplit="1" topLeftCell="C2" activePane="bottomRight" state="frozen"/>
      <selection sqref="A1:G1"/>
      <selection pane="topRight" sqref="A1:G1"/>
      <selection pane="bottomLeft" sqref="A1:G1"/>
      <selection pane="bottomRight" activeCell="G54" sqref="G54"/>
    </sheetView>
  </sheetViews>
  <sheetFormatPr baseColWidth="10" defaultColWidth="11.44140625" defaultRowHeight="14.4" x14ac:dyDescent="0.3"/>
  <cols>
    <col min="1" max="1" width="57.6640625" style="9" customWidth="1"/>
    <col min="2" max="2" width="22.33203125" style="10" customWidth="1"/>
    <col min="3" max="3" width="11.44140625" style="1"/>
    <col min="4" max="4" width="16.109375" style="1" customWidth="1"/>
    <col min="5" max="5" width="14.109375" style="1" customWidth="1"/>
    <col min="6" max="6" width="15.109375" style="1" customWidth="1"/>
    <col min="7" max="7" width="11.5546875" style="1" bestFit="1" customWidth="1"/>
    <col min="8" max="8" width="11.44140625" style="9"/>
    <col min="9" max="9" width="52.33203125" style="9" hidden="1" customWidth="1"/>
    <col min="10" max="15" width="0" style="9" hidden="1" customWidth="1"/>
    <col min="16" max="16" width="11.44140625" style="9"/>
    <col min="17" max="17" width="53.5546875" style="9" customWidth="1"/>
    <col min="18" max="25" width="11.44140625" style="9"/>
    <col min="26" max="26" width="56" style="9" customWidth="1"/>
    <col min="27" max="31" width="11.44140625" style="9"/>
    <col min="32" max="32" width="12.109375" style="9" customWidth="1"/>
    <col min="33" max="34" width="11.44140625" style="9"/>
    <col min="35" max="35" width="50.33203125" style="9" customWidth="1"/>
    <col min="36" max="16384" width="11.44140625" style="9"/>
  </cols>
  <sheetData>
    <row r="1" spans="1:43" x14ac:dyDescent="0.3">
      <c r="A1" s="7"/>
      <c r="B1" s="8" t="s">
        <v>14</v>
      </c>
      <c r="C1" s="8"/>
      <c r="D1" s="8"/>
      <c r="E1" s="8" t="s">
        <v>15</v>
      </c>
      <c r="F1" s="8"/>
      <c r="G1" s="8"/>
    </row>
    <row r="2" spans="1:43" x14ac:dyDescent="0.3">
      <c r="A2"/>
      <c r="B2" s="10" t="s">
        <v>1</v>
      </c>
      <c r="C2" s="1" t="s">
        <v>2</v>
      </c>
      <c r="D2" s="1" t="s">
        <v>3</v>
      </c>
      <c r="E2" s="10" t="s">
        <v>1</v>
      </c>
      <c r="F2" s="1" t="s">
        <v>2</v>
      </c>
      <c r="G2" s="1" t="s">
        <v>3</v>
      </c>
      <c r="Z2" s="9" t="s">
        <v>382</v>
      </c>
      <c r="AI2" s="9" t="s">
        <v>382</v>
      </c>
    </row>
    <row r="3" spans="1:43" ht="15" thickBot="1" x14ac:dyDescent="0.35">
      <c r="A3" s="445" t="s">
        <v>406</v>
      </c>
      <c r="B3" t="s">
        <v>407</v>
      </c>
      <c r="C3" t="s">
        <v>408</v>
      </c>
      <c r="D3" t="s">
        <v>409</v>
      </c>
      <c r="E3" s="446" t="s">
        <v>410</v>
      </c>
      <c r="F3" s="446" t="s">
        <v>411</v>
      </c>
      <c r="G3" s="446" t="s">
        <v>412</v>
      </c>
      <c r="H3" s="9" t="s">
        <v>414</v>
      </c>
      <c r="Z3" s="424" t="s">
        <v>388</v>
      </c>
      <c r="AI3" s="424"/>
    </row>
    <row r="4" spans="1:43" x14ac:dyDescent="0.3">
      <c r="A4"/>
      <c r="E4" s="10"/>
      <c r="I4" s="155" t="s">
        <v>234</v>
      </c>
      <c r="J4" s="156" t="s">
        <v>215</v>
      </c>
      <c r="K4" s="157"/>
      <c r="L4" s="158"/>
      <c r="M4" s="159" t="s">
        <v>216</v>
      </c>
      <c r="N4"/>
      <c r="O4" s="160"/>
      <c r="Q4" s="155" t="s">
        <v>235</v>
      </c>
      <c r="R4" s="185" t="s">
        <v>215</v>
      </c>
      <c r="S4" s="186"/>
      <c r="T4" s="187"/>
      <c r="U4" s="159" t="s">
        <v>216</v>
      </c>
      <c r="V4"/>
      <c r="W4" s="160"/>
      <c r="X4" s="447"/>
      <c r="Z4" s="155" t="s">
        <v>357</v>
      </c>
      <c r="AA4" s="185" t="s">
        <v>215</v>
      </c>
      <c r="AB4" s="186"/>
      <c r="AC4" s="187"/>
      <c r="AD4" s="159" t="s">
        <v>216</v>
      </c>
      <c r="AE4"/>
      <c r="AF4" s="160"/>
      <c r="AG4" s="447"/>
      <c r="AI4" s="155" t="s">
        <v>395</v>
      </c>
      <c r="AJ4" s="185" t="s">
        <v>215</v>
      </c>
      <c r="AK4" s="186"/>
      <c r="AL4" s="187"/>
      <c r="AM4" s="159" t="s">
        <v>216</v>
      </c>
      <c r="AN4"/>
      <c r="AO4" s="160"/>
    </row>
    <row r="5" spans="1:43" ht="16.2" thickBot="1" x14ac:dyDescent="0.4">
      <c r="A5"/>
      <c r="E5" s="10"/>
      <c r="I5" s="263" t="s">
        <v>239</v>
      </c>
      <c r="J5" s="163" t="s">
        <v>1</v>
      </c>
      <c r="K5" s="164" t="s">
        <v>217</v>
      </c>
      <c r="L5" s="165" t="s">
        <v>218</v>
      </c>
      <c r="M5" s="166" t="s">
        <v>1</v>
      </c>
      <c r="N5" s="167" t="s">
        <v>219</v>
      </c>
      <c r="O5" s="168" t="s">
        <v>220</v>
      </c>
      <c r="Q5" s="162"/>
      <c r="R5" s="188" t="s">
        <v>1</v>
      </c>
      <c r="S5" s="189" t="s">
        <v>217</v>
      </c>
      <c r="T5" s="190" t="s">
        <v>218</v>
      </c>
      <c r="U5" s="166" t="s">
        <v>1</v>
      </c>
      <c r="V5" s="167" t="s">
        <v>219</v>
      </c>
      <c r="W5" s="168" t="s">
        <v>220</v>
      </c>
      <c r="X5" t="s">
        <v>414</v>
      </c>
      <c r="Z5" s="162" t="s">
        <v>381</v>
      </c>
      <c r="AA5" s="188" t="s">
        <v>1</v>
      </c>
      <c r="AB5" s="189" t="s">
        <v>217</v>
      </c>
      <c r="AC5" s="190" t="s">
        <v>218</v>
      </c>
      <c r="AD5" s="166" t="s">
        <v>1</v>
      </c>
      <c r="AE5" s="167" t="s">
        <v>219</v>
      </c>
      <c r="AF5" s="168" t="s">
        <v>220</v>
      </c>
      <c r="AG5" t="s">
        <v>414</v>
      </c>
      <c r="AI5" s="162"/>
      <c r="AJ5" s="188" t="s">
        <v>1</v>
      </c>
      <c r="AK5" s="189" t="s">
        <v>2</v>
      </c>
      <c r="AL5" s="190" t="s">
        <v>3</v>
      </c>
      <c r="AM5" s="166" t="s">
        <v>1</v>
      </c>
      <c r="AN5" s="167" t="s">
        <v>2</v>
      </c>
      <c r="AO5" s="168" t="s">
        <v>3</v>
      </c>
      <c r="AP5" t="s">
        <v>414</v>
      </c>
    </row>
    <row r="6" spans="1:43" x14ac:dyDescent="0.3">
      <c r="A6" s="45" t="s">
        <v>207</v>
      </c>
      <c r="E6" s="10"/>
      <c r="I6" s="169" t="s">
        <v>221</v>
      </c>
      <c r="J6" s="170"/>
      <c r="K6" s="171"/>
      <c r="L6" s="172"/>
      <c r="M6" s="173"/>
      <c r="N6" s="174"/>
      <c r="O6" s="175"/>
      <c r="Q6" s="169" t="s">
        <v>221</v>
      </c>
      <c r="R6" s="182"/>
      <c r="S6" s="183"/>
      <c r="T6" s="184"/>
      <c r="U6" s="173"/>
      <c r="V6" s="174"/>
      <c r="W6" s="175"/>
      <c r="Z6" s="169" t="s">
        <v>221</v>
      </c>
      <c r="AA6" s="182"/>
      <c r="AB6" s="183"/>
      <c r="AC6" s="184"/>
      <c r="AD6" s="173"/>
      <c r="AE6" s="174"/>
      <c r="AF6" s="175"/>
      <c r="AI6" s="169" t="s">
        <v>221</v>
      </c>
      <c r="AJ6" s="182"/>
      <c r="AK6" s="183"/>
      <c r="AL6" s="184"/>
      <c r="AM6" s="173"/>
      <c r="AN6" s="174"/>
      <c r="AO6" s="175"/>
    </row>
    <row r="7" spans="1:43" x14ac:dyDescent="0.3">
      <c r="A7" s="40" t="s">
        <v>197</v>
      </c>
      <c r="B7" s="50">
        <f>IF(Programm!$AD$6=2020,J7,IF(Programm!$AD$6=2021,R7,IF(Programm!$AD$6=2022,AA7,IF(Programm!$AD$6=2023,AJ7,FALSE))))</f>
        <v>23</v>
      </c>
      <c r="C7" s="50">
        <f>IF(Programm!$AD$6=2020,K7,IF(Programm!$AD$6=2021,S7,IF(Programm!$AD$6=2022,AB7,IF(Programm!$AD$6=2023,AK7,FALSE))))</f>
        <v>10.3</v>
      </c>
      <c r="D7" s="50">
        <f>IF(Programm!$AD$6=2020,L7,IF(Programm!$AD$6=2021,T7,IF(Programm!$AD$6=2022,AC7,IF(Programm!$AD$6=2023,AL7,FALSE))))</f>
        <v>11.3</v>
      </c>
      <c r="E7" s="50">
        <f>IF(Programm!$AD$6=2020,M7,IF(Programm!$AD$6=2021,U7,IF(Programm!$AD$6=2022,AD7,IF(Programm!$AD$6=2023,AM7,FALSE))))</f>
        <v>2.56</v>
      </c>
      <c r="F7" s="50">
        <f>IF(Programm!$AD$6=2020,N7,IF(Programm!$AD$6=2021,V7,IF(Programm!$AD$6=2022,AE7,IF(Programm!$AD$6=2023,AN7,FALSE))))</f>
        <v>1.17</v>
      </c>
      <c r="G7" s="50">
        <f>IF(Programm!$AD$6=2020,O7,IF(Programm!$AD$6=2021,W7,IF(Programm!$AD$6=2022,AF7,IF(Programm!$AD$6=2023,AO7,FALSE))))</f>
        <v>0.24</v>
      </c>
      <c r="H7" s="448">
        <f>IF(Programm!$AD$6=2020,P7,IF(Programm!$AD$6=2021,X7,IF(Programm!$AD$6=2022,AG7,IF(Programm!$AD$6=2023,AP7,FALSE))))</f>
        <v>5</v>
      </c>
      <c r="I7" s="176" t="s">
        <v>222</v>
      </c>
      <c r="J7" s="182">
        <v>23</v>
      </c>
      <c r="K7" s="183">
        <v>10.3</v>
      </c>
      <c r="L7" s="184">
        <v>11.3</v>
      </c>
      <c r="M7" s="173">
        <v>2.56</v>
      </c>
      <c r="N7" s="174">
        <v>1.17</v>
      </c>
      <c r="O7" s="175">
        <v>0.24</v>
      </c>
      <c r="Q7" s="176" t="s">
        <v>197</v>
      </c>
      <c r="R7" s="182">
        <v>23</v>
      </c>
      <c r="S7" s="183">
        <v>10.3</v>
      </c>
      <c r="T7" s="184">
        <v>11.3</v>
      </c>
      <c r="U7" s="173">
        <v>2.56</v>
      </c>
      <c r="V7" s="174">
        <v>1.17</v>
      </c>
      <c r="W7" s="175">
        <v>0.24</v>
      </c>
      <c r="X7" s="9">
        <v>5</v>
      </c>
      <c r="Z7" s="176" t="s">
        <v>197</v>
      </c>
      <c r="AA7" s="399">
        <v>23</v>
      </c>
      <c r="AB7" s="174">
        <v>10.3</v>
      </c>
      <c r="AC7" s="174">
        <v>11.3</v>
      </c>
      <c r="AD7" s="173">
        <v>2.56</v>
      </c>
      <c r="AE7" s="174">
        <v>1.17</v>
      </c>
      <c r="AF7" s="400">
        <v>0.24</v>
      </c>
      <c r="AG7" s="9">
        <v>5</v>
      </c>
      <c r="AH7" s="401"/>
      <c r="AI7" s="176" t="s">
        <v>197</v>
      </c>
      <c r="AJ7" s="399">
        <v>23</v>
      </c>
      <c r="AK7" s="174">
        <v>10.3</v>
      </c>
      <c r="AL7" s="174">
        <v>11.3</v>
      </c>
      <c r="AM7" s="173">
        <v>2.56</v>
      </c>
      <c r="AN7" s="174">
        <v>1.17</v>
      </c>
      <c r="AO7" s="400">
        <v>0.24</v>
      </c>
      <c r="AP7" s="9">
        <v>5</v>
      </c>
    </row>
    <row r="8" spans="1:43" x14ac:dyDescent="0.3">
      <c r="A8" s="40" t="s">
        <v>198</v>
      </c>
      <c r="B8" s="50">
        <f>IF(Programm!$AD$6=2020,J8,IF(Programm!$AD$6=2021,R8,IF(Programm!$AD$6=2022,AA8,IF(Programm!$AD$6=2023,AJ8,FALSE))))</f>
        <v>23.1</v>
      </c>
      <c r="C8" s="50">
        <f>IF(Programm!$AD$6=2020,K8,IF(Programm!$AD$6=2021,S8,IF(Programm!$AD$6=2022,AB8,IF(Programm!$AD$6=2023,AK8,FALSE))))</f>
        <v>10.3</v>
      </c>
      <c r="D8" s="50">
        <f>IF(Programm!$AD$6=2020,L8,IF(Programm!$AD$6=2021,T8,IF(Programm!$AD$6=2022,AC8,IF(Programm!$AD$6=2023,AL8,FALSE))))</f>
        <v>11.58</v>
      </c>
      <c r="E8" s="50">
        <f>IF(Programm!$AD$6=2020,M8,IF(Programm!$AD$6=2021,U8,IF(Programm!$AD$6=2022,AD8,IF(Programm!$AD$6=2023,AM8,FALSE))))</f>
        <v>2.56</v>
      </c>
      <c r="F8" s="50">
        <f>IF(Programm!$AD$6=2020,N8,IF(Programm!$AD$6=2021,V8,IF(Programm!$AD$6=2022,AE8,IF(Programm!$AD$6=2023,AN8,FALSE))))</f>
        <v>1.17</v>
      </c>
      <c r="G8" s="50">
        <f>IF(Programm!$AD$6=2020,O8,IF(Programm!$AD$6=2021,W8,IF(Programm!$AD$6=2022,AF8,IF(Programm!$AD$6=2023,AO8,FALSE))))</f>
        <v>0.24</v>
      </c>
      <c r="H8" s="448">
        <f>IF(Programm!$AD$6=2020,P8,IF(Programm!$AD$6=2021,X8,IF(Programm!$AD$6=2022,AG8,IF(Programm!$AD$6=2023,AP8,FALSE))))</f>
        <v>5</v>
      </c>
      <c r="I8" s="176" t="s">
        <v>198</v>
      </c>
      <c r="J8" s="182">
        <v>23.1</v>
      </c>
      <c r="K8" s="183">
        <v>10.3</v>
      </c>
      <c r="L8" s="184">
        <v>11.58</v>
      </c>
      <c r="M8" s="173">
        <v>2.56</v>
      </c>
      <c r="N8" s="174">
        <v>1.17</v>
      </c>
      <c r="O8" s="175">
        <v>0.24</v>
      </c>
      <c r="Q8" s="176" t="s">
        <v>358</v>
      </c>
      <c r="R8" s="182">
        <v>23.1</v>
      </c>
      <c r="S8" s="183">
        <v>10.3</v>
      </c>
      <c r="T8" s="184">
        <v>11.58</v>
      </c>
      <c r="U8" s="173">
        <v>2.56</v>
      </c>
      <c r="V8" s="174">
        <v>1.17</v>
      </c>
      <c r="W8" s="175">
        <v>0.24</v>
      </c>
      <c r="X8" s="9">
        <v>5</v>
      </c>
      <c r="Z8" s="176" t="s">
        <v>358</v>
      </c>
      <c r="AA8" s="399">
        <v>23.1</v>
      </c>
      <c r="AB8" s="174">
        <v>10.3</v>
      </c>
      <c r="AC8" s="174">
        <v>11.58</v>
      </c>
      <c r="AD8" s="173">
        <v>2.56</v>
      </c>
      <c r="AE8" s="174">
        <v>1.17</v>
      </c>
      <c r="AF8" s="400">
        <v>0.24</v>
      </c>
      <c r="AG8" s="9">
        <v>5</v>
      </c>
      <c r="AH8" s="401"/>
      <c r="AI8" s="176" t="s">
        <v>358</v>
      </c>
      <c r="AJ8" s="399">
        <v>23.1</v>
      </c>
      <c r="AK8" s="174">
        <v>10.3</v>
      </c>
      <c r="AL8" s="174">
        <v>11.58</v>
      </c>
      <c r="AM8" s="173">
        <v>2.56</v>
      </c>
      <c r="AN8" s="174">
        <v>1.17</v>
      </c>
      <c r="AO8" s="400">
        <v>0.24</v>
      </c>
      <c r="AP8" s="9">
        <v>5</v>
      </c>
    </row>
    <row r="9" spans="1:43" x14ac:dyDescent="0.3">
      <c r="A9" s="40" t="s">
        <v>199</v>
      </c>
      <c r="B9" s="50">
        <f>IF(Programm!$AD$6=2020,J9,IF(Programm!$AD$6=2021,R9,IF(Programm!$AD$6=2022,AA9,IF(Programm!$AD$6=2023,AJ9,FALSE))))</f>
        <v>23.2</v>
      </c>
      <c r="C9" s="50">
        <f>IF(Programm!$AD$6=2020,K9,IF(Programm!$AD$6=2021,S9,IF(Programm!$AD$6=2022,AB9,IF(Programm!$AD$6=2023,AK9,FALSE))))</f>
        <v>10.3</v>
      </c>
      <c r="D9" s="50">
        <f>IF(Programm!$AD$6=2020,L9,IF(Programm!$AD$6=2021,T9,IF(Programm!$AD$6=2022,AC9,IF(Programm!$AD$6=2023,AL9,FALSE))))</f>
        <v>11.82</v>
      </c>
      <c r="E9" s="50">
        <f>IF(Programm!$AD$6=2020,M9,IF(Programm!$AD$6=2021,U9,IF(Programm!$AD$6=2022,AD9,IF(Programm!$AD$6=2023,AM9,FALSE))))</f>
        <v>2.56</v>
      </c>
      <c r="F9" s="50">
        <f>IF(Programm!$AD$6=2020,N9,IF(Programm!$AD$6=2021,V9,IF(Programm!$AD$6=2022,AE9,IF(Programm!$AD$6=2023,AN9,FALSE))))</f>
        <v>1.17</v>
      </c>
      <c r="G9" s="50">
        <f>IF(Programm!$AD$6=2020,O9,IF(Programm!$AD$6=2021,W9,IF(Programm!$AD$6=2022,AF9,IF(Programm!$AD$6=2023,AO9,FALSE))))</f>
        <v>0.24</v>
      </c>
      <c r="H9" s="448">
        <f>IF(Programm!$AD$6=2020,P9,IF(Programm!$AD$6=2021,X9,IF(Programm!$AD$6=2022,AG9,IF(Programm!$AD$6=2023,AP9,FALSE))))</f>
        <v>5</v>
      </c>
      <c r="I9" s="176" t="s">
        <v>223</v>
      </c>
      <c r="J9" s="182">
        <v>23.2</v>
      </c>
      <c r="K9" s="183">
        <v>10.3</v>
      </c>
      <c r="L9" s="184">
        <v>11.82</v>
      </c>
      <c r="M9" s="173">
        <v>2.56</v>
      </c>
      <c r="N9" s="174">
        <v>1.17</v>
      </c>
      <c r="O9" s="175">
        <v>0.24</v>
      </c>
      <c r="Q9" s="176" t="s">
        <v>223</v>
      </c>
      <c r="R9" s="182">
        <v>23.2</v>
      </c>
      <c r="S9" s="183">
        <v>10.3</v>
      </c>
      <c r="T9" s="184">
        <v>11.82</v>
      </c>
      <c r="U9" s="173">
        <v>2.56</v>
      </c>
      <c r="V9" s="174">
        <v>1.17</v>
      </c>
      <c r="W9" s="175">
        <v>0.24</v>
      </c>
      <c r="X9" s="9">
        <v>5</v>
      </c>
      <c r="Z9" s="176" t="s">
        <v>223</v>
      </c>
      <c r="AA9" s="399">
        <v>23.2</v>
      </c>
      <c r="AB9" s="174">
        <v>10.3</v>
      </c>
      <c r="AC9" s="174">
        <v>11.82</v>
      </c>
      <c r="AD9" s="173">
        <v>2.56</v>
      </c>
      <c r="AE9" s="174">
        <v>1.17</v>
      </c>
      <c r="AF9" s="400">
        <v>0.24</v>
      </c>
      <c r="AG9" s="9">
        <v>5</v>
      </c>
      <c r="AH9" s="401"/>
      <c r="AI9" s="176" t="s">
        <v>223</v>
      </c>
      <c r="AJ9" s="399">
        <v>23.2</v>
      </c>
      <c r="AK9" s="174">
        <v>10.3</v>
      </c>
      <c r="AL9" s="174">
        <v>11.82</v>
      </c>
      <c r="AM9" s="173">
        <v>2.56</v>
      </c>
      <c r="AN9" s="174">
        <v>1.17</v>
      </c>
      <c r="AO9" s="400">
        <v>0.24</v>
      </c>
      <c r="AP9" s="9">
        <v>5</v>
      </c>
    </row>
    <row r="10" spans="1:43" x14ac:dyDescent="0.3">
      <c r="A10" s="40" t="s">
        <v>43</v>
      </c>
      <c r="B10" s="50">
        <f>IF(Programm!$AD$6=2020,J10,IF(Programm!$AD$6=2021,R10,IF(Programm!$AD$6=2022,AA10,IF(Programm!$AD$6=2023,AJ10,FALSE))))</f>
        <v>33.5</v>
      </c>
      <c r="C10" s="50">
        <f>IF(Programm!$AD$6=2020,K10,IF(Programm!$AD$6=2021,S10,IF(Programm!$AD$6=2022,AB10,IF(Programm!$AD$6=2023,AK10,FALSE))))</f>
        <v>14</v>
      </c>
      <c r="D10" s="50">
        <f>IF(Programm!$AD$6=2020,L10,IF(Programm!$AD$6=2021,T10,IF(Programm!$AD$6=2022,AC10,IF(Programm!$AD$6=2023,AL10,FALSE))))</f>
        <v>18.32</v>
      </c>
      <c r="E10" s="50">
        <f>IF(Programm!$AD$6=2020,M10,IF(Programm!$AD$6=2021,U10,IF(Programm!$AD$6=2022,AD10,IF(Programm!$AD$6=2023,AM10,FALSE))))</f>
        <v>2.56</v>
      </c>
      <c r="F10" s="50">
        <f>IF(Programm!$AD$6=2020,N10,IF(Programm!$AD$6=2021,V10,IF(Programm!$AD$6=2022,AE10,IF(Programm!$AD$6=2023,AN10,FALSE))))</f>
        <v>1.17</v>
      </c>
      <c r="G10" s="50">
        <f>IF(Programm!$AD$6=2020,O10,IF(Programm!$AD$6=2021,W10,IF(Programm!$AD$6=2022,AF10,IF(Programm!$AD$6=2023,AO10,FALSE))))</f>
        <v>0.24</v>
      </c>
      <c r="H10" s="448">
        <f>IF(Programm!$AD$6=2020,P10,IF(Programm!$AD$6=2021,X10,IF(Programm!$AD$6=2022,AG10,IF(Programm!$AD$6=2023,AP10,FALSE))))</f>
        <v>5</v>
      </c>
      <c r="I10" s="176" t="s">
        <v>43</v>
      </c>
      <c r="J10" s="182">
        <v>33.5</v>
      </c>
      <c r="K10" s="183">
        <v>14</v>
      </c>
      <c r="L10" s="184">
        <v>18.32</v>
      </c>
      <c r="M10" s="173">
        <v>2.56</v>
      </c>
      <c r="N10" s="174">
        <v>1.17</v>
      </c>
      <c r="O10" s="175">
        <v>0.24</v>
      </c>
      <c r="Q10" s="176" t="s">
        <v>43</v>
      </c>
      <c r="R10" s="182">
        <v>33.5</v>
      </c>
      <c r="S10" s="183">
        <v>14</v>
      </c>
      <c r="T10" s="184">
        <v>18.32</v>
      </c>
      <c r="U10" s="173">
        <v>2.56</v>
      </c>
      <c r="V10" s="174">
        <v>1.17</v>
      </c>
      <c r="W10" s="175">
        <v>0.24</v>
      </c>
      <c r="X10" s="9">
        <v>5</v>
      </c>
      <c r="Z10" s="176" t="s">
        <v>43</v>
      </c>
      <c r="AA10" s="399">
        <v>33.5</v>
      </c>
      <c r="AB10" s="174">
        <v>14</v>
      </c>
      <c r="AC10" s="174">
        <v>18.32</v>
      </c>
      <c r="AD10" s="173">
        <v>2.56</v>
      </c>
      <c r="AE10" s="174">
        <v>1.17</v>
      </c>
      <c r="AF10" s="400">
        <v>0.24</v>
      </c>
      <c r="AG10" s="9">
        <v>5</v>
      </c>
      <c r="AH10" s="401"/>
      <c r="AI10" s="176" t="s">
        <v>43</v>
      </c>
      <c r="AJ10" s="399">
        <v>33.5</v>
      </c>
      <c r="AK10" s="174">
        <v>14</v>
      </c>
      <c r="AL10" s="174">
        <v>18.32</v>
      </c>
      <c r="AM10" s="173">
        <v>2.56</v>
      </c>
      <c r="AN10" s="174">
        <v>1.17</v>
      </c>
      <c r="AO10" s="400">
        <v>0.24</v>
      </c>
      <c r="AP10" s="9">
        <v>5</v>
      </c>
    </row>
    <row r="11" spans="1:43" x14ac:dyDescent="0.3">
      <c r="A11" s="40" t="s">
        <v>44</v>
      </c>
      <c r="B11" s="50">
        <f>IF(Programm!$AD$6=2020,J11,IF(Programm!$AD$6=2021,R11,IF(Programm!$AD$6=2022,AA11,IF(Programm!$AD$6=2023,AJ11,FALSE))))</f>
        <v>35</v>
      </c>
      <c r="C11" s="50">
        <f>IF(Programm!$AD$6=2020,K11,IF(Programm!$AD$6=2021,S11,IF(Programm!$AD$6=2022,AB11,IF(Programm!$AD$6=2023,AK11,FALSE))))</f>
        <v>14.7</v>
      </c>
      <c r="D11" s="50">
        <f>IF(Programm!$AD$6=2020,L11,IF(Programm!$AD$6=2021,T11,IF(Programm!$AD$6=2022,AC11,IF(Programm!$AD$6=2023,AL11,FALSE))))</f>
        <v>19.52</v>
      </c>
      <c r="E11" s="50">
        <f>IF(Programm!$AD$6=2020,M11,IF(Programm!$AD$6=2021,U11,IF(Programm!$AD$6=2022,AD11,IF(Programm!$AD$6=2023,AM11,FALSE))))</f>
        <v>2.56</v>
      </c>
      <c r="F11" s="50">
        <f>IF(Programm!$AD$6=2020,N11,IF(Programm!$AD$6=2021,V11,IF(Programm!$AD$6=2022,AE11,IF(Programm!$AD$6=2023,AN11,FALSE))))</f>
        <v>1.17</v>
      </c>
      <c r="G11" s="50">
        <f>IF(Programm!$AD$6=2020,O11,IF(Programm!$AD$6=2021,W11,IF(Programm!$AD$6=2022,AF11,IF(Programm!$AD$6=2023,AO11,FALSE))))</f>
        <v>0.24</v>
      </c>
      <c r="H11" s="448">
        <f>IF(Programm!$AD$6=2020,P11,IF(Programm!$AD$6=2021,X11,IF(Programm!$AD$6=2022,AG11,IF(Programm!$AD$6=2023,AP11,FALSE))))</f>
        <v>5</v>
      </c>
      <c r="I11" s="176" t="s">
        <v>44</v>
      </c>
      <c r="J11" s="182">
        <v>35</v>
      </c>
      <c r="K11" s="183">
        <v>14.7</v>
      </c>
      <c r="L11" s="184">
        <v>19.52</v>
      </c>
      <c r="M11" s="173">
        <v>2.56</v>
      </c>
      <c r="N11" s="174">
        <v>1.17</v>
      </c>
      <c r="O11" s="175">
        <v>0.24</v>
      </c>
      <c r="Q11" s="176" t="s">
        <v>44</v>
      </c>
      <c r="R11" s="182">
        <v>35</v>
      </c>
      <c r="S11" s="183">
        <v>14.7</v>
      </c>
      <c r="T11" s="184">
        <v>19.52</v>
      </c>
      <c r="U11" s="173">
        <v>2.56</v>
      </c>
      <c r="V11" s="174">
        <v>1.17</v>
      </c>
      <c r="W11" s="175">
        <v>0.24</v>
      </c>
      <c r="X11" s="9">
        <v>5</v>
      </c>
      <c r="Z11" s="176" t="s">
        <v>44</v>
      </c>
      <c r="AA11" s="399">
        <v>35</v>
      </c>
      <c r="AB11" s="174">
        <v>14.7</v>
      </c>
      <c r="AC11" s="174">
        <v>19.52</v>
      </c>
      <c r="AD11" s="173">
        <v>2.56</v>
      </c>
      <c r="AE11" s="174">
        <v>1.17</v>
      </c>
      <c r="AF11" s="400">
        <v>0.24</v>
      </c>
      <c r="AG11" s="9">
        <v>5</v>
      </c>
      <c r="AH11" s="401"/>
      <c r="AI11" s="176" t="s">
        <v>44</v>
      </c>
      <c r="AJ11" s="399">
        <v>35</v>
      </c>
      <c r="AK11" s="174">
        <v>14.7</v>
      </c>
      <c r="AL11" s="174">
        <v>19.52</v>
      </c>
      <c r="AM11" s="173">
        <v>2.56</v>
      </c>
      <c r="AN11" s="174">
        <v>1.17</v>
      </c>
      <c r="AO11" s="400">
        <v>0.24</v>
      </c>
      <c r="AP11" s="9">
        <v>5</v>
      </c>
    </row>
    <row r="12" spans="1:43" x14ac:dyDescent="0.3">
      <c r="A12" s="40" t="s">
        <v>45</v>
      </c>
      <c r="B12" s="50">
        <f>IF(Programm!$AD$6=2020,J12,IF(Programm!$AD$6=2021,R12,IF(Programm!$AD$6=2022,AA12,IF(Programm!$AD$6=2023,AJ12,FALSE))))</f>
        <v>36.6</v>
      </c>
      <c r="C12" s="50">
        <f>IF(Programm!$AD$6=2020,K12,IF(Programm!$AD$6=2021,S12,IF(Programm!$AD$6=2022,AB12,IF(Programm!$AD$6=2023,AK12,FALSE))))</f>
        <v>15.1</v>
      </c>
      <c r="D12" s="50">
        <f>IF(Programm!$AD$6=2020,L12,IF(Programm!$AD$6=2021,T12,IF(Programm!$AD$6=2022,AC12,IF(Programm!$AD$6=2023,AL12,FALSE))))</f>
        <v>20.73</v>
      </c>
      <c r="E12" s="50">
        <f>IF(Programm!$AD$6=2020,M12,IF(Programm!$AD$6=2021,U12,IF(Programm!$AD$6=2022,AD12,IF(Programm!$AD$6=2023,AM12,FALSE))))</f>
        <v>2.56</v>
      </c>
      <c r="F12" s="50">
        <f>IF(Programm!$AD$6=2020,N12,IF(Programm!$AD$6=2021,V12,IF(Programm!$AD$6=2022,AE12,IF(Programm!$AD$6=2023,AN12,FALSE))))</f>
        <v>1.17</v>
      </c>
      <c r="G12" s="50">
        <f>IF(Programm!$AD$6=2020,O12,IF(Programm!$AD$6=2021,W12,IF(Programm!$AD$6=2022,AF12,IF(Programm!$AD$6=2023,AO12,FALSE))))</f>
        <v>0.24</v>
      </c>
      <c r="H12" s="448">
        <f>IF(Programm!$AD$6=2020,P12,IF(Programm!$AD$6=2021,X12,IF(Programm!$AD$6=2022,AG12,IF(Programm!$AD$6=2023,AP12,FALSE))))</f>
        <v>5</v>
      </c>
      <c r="I12" s="176" t="s">
        <v>45</v>
      </c>
      <c r="J12" s="182">
        <v>36.6</v>
      </c>
      <c r="K12" s="183">
        <v>15.1</v>
      </c>
      <c r="L12" s="184">
        <v>20.73</v>
      </c>
      <c r="M12" s="173">
        <v>2.56</v>
      </c>
      <c r="N12" s="174">
        <v>1.17</v>
      </c>
      <c r="O12" s="175">
        <v>0.24</v>
      </c>
      <c r="Q12" s="176" t="s">
        <v>45</v>
      </c>
      <c r="R12" s="182">
        <v>36.6</v>
      </c>
      <c r="S12" s="183">
        <v>15.1</v>
      </c>
      <c r="T12" s="184">
        <v>20.73</v>
      </c>
      <c r="U12" s="173">
        <v>2.56</v>
      </c>
      <c r="V12" s="174">
        <v>1.17</v>
      </c>
      <c r="W12" s="175">
        <v>0.24</v>
      </c>
      <c r="X12" s="9">
        <v>5</v>
      </c>
      <c r="Z12" s="176" t="s">
        <v>45</v>
      </c>
      <c r="AA12" s="399">
        <v>36.6</v>
      </c>
      <c r="AB12" s="174">
        <v>15.1</v>
      </c>
      <c r="AC12" s="174">
        <v>20.73</v>
      </c>
      <c r="AD12" s="173">
        <v>2.56</v>
      </c>
      <c r="AE12" s="174">
        <v>1.17</v>
      </c>
      <c r="AF12" s="400">
        <v>0.24</v>
      </c>
      <c r="AG12" s="9">
        <v>5</v>
      </c>
      <c r="AH12" s="401"/>
      <c r="AI12" s="176" t="s">
        <v>45</v>
      </c>
      <c r="AJ12" s="399">
        <v>36.6</v>
      </c>
      <c r="AK12" s="174">
        <v>15.1</v>
      </c>
      <c r="AL12" s="174">
        <v>20.73</v>
      </c>
      <c r="AM12" s="173">
        <v>2.56</v>
      </c>
      <c r="AN12" s="174">
        <v>1.17</v>
      </c>
      <c r="AO12" s="400">
        <v>0.24</v>
      </c>
      <c r="AP12" s="9">
        <v>5</v>
      </c>
    </row>
    <row r="13" spans="1:43" x14ac:dyDescent="0.3">
      <c r="A13" s="40" t="s">
        <v>46</v>
      </c>
      <c r="B13" s="50">
        <f>IF(Programm!$AD$6=2020,J13,IF(Programm!$AD$6=2021,R13,IF(Programm!$AD$6=2022,AA13,IF(Programm!$AD$6=2023,AJ13,FALSE))))</f>
        <v>3.94</v>
      </c>
      <c r="C13" s="50">
        <f>IF(Programm!$AD$6=2020,K13,IF(Programm!$AD$6=2021,S13,IF(Programm!$AD$6=2022,AB13,IF(Programm!$AD$6=2023,AK13,FALSE))))</f>
        <v>1.46</v>
      </c>
      <c r="D13" s="50">
        <f>IF(Programm!$AD$6=2020,L13,IF(Programm!$AD$6=2021,T13,IF(Programm!$AD$6=2022,AC13,IF(Programm!$AD$6=2023,AL13,FALSE))))</f>
        <v>2.61</v>
      </c>
      <c r="E13" s="50">
        <f>IF(Programm!$AD$6=2020,M13,IF(Programm!$AD$6=2021,U13,IF(Programm!$AD$6=2022,AD13,IF(Programm!$AD$6=2023,AM13,FALSE))))</f>
        <v>2.56</v>
      </c>
      <c r="F13" s="50">
        <f>IF(Programm!$AD$6=2020,N13,IF(Programm!$AD$6=2021,V13,IF(Programm!$AD$6=2022,AE13,IF(Programm!$AD$6=2023,AN13,FALSE))))</f>
        <v>1.17</v>
      </c>
      <c r="G13" s="50">
        <f>IF(Programm!$AD$6=2020,O13,IF(Programm!$AD$6=2021,W13,IF(Programm!$AD$6=2022,AF13,IF(Programm!$AD$6=2023,AO13,FALSE))))</f>
        <v>0.24</v>
      </c>
      <c r="H13" s="448">
        <f>IF(Programm!$AD$6=2020,P13,IF(Programm!$AD$6=2021,X13,IF(Programm!$AD$6=2022,AG13,IF(Programm!$AD$6=2023,AP13,FALSE))))</f>
        <v>1</v>
      </c>
      <c r="I13" s="176" t="s">
        <v>46</v>
      </c>
      <c r="J13" s="182">
        <v>3.94</v>
      </c>
      <c r="K13" s="183">
        <v>1.46</v>
      </c>
      <c r="L13" s="192">
        <v>2.61</v>
      </c>
      <c r="M13" s="173">
        <v>2.56</v>
      </c>
      <c r="N13" s="174">
        <v>1.17</v>
      </c>
      <c r="O13" s="175">
        <v>0.24</v>
      </c>
      <c r="Q13" s="176" t="s">
        <v>46</v>
      </c>
      <c r="R13" s="182">
        <v>3.94</v>
      </c>
      <c r="S13" s="183">
        <v>1.46</v>
      </c>
      <c r="T13" s="192">
        <v>2.61</v>
      </c>
      <c r="U13" s="173">
        <v>2.56</v>
      </c>
      <c r="V13" s="174">
        <v>1.17</v>
      </c>
      <c r="W13" s="175">
        <v>0.24</v>
      </c>
      <c r="X13" s="9">
        <v>1</v>
      </c>
      <c r="Z13" s="176" t="s">
        <v>46</v>
      </c>
      <c r="AA13" s="399">
        <v>3.94</v>
      </c>
      <c r="AB13" s="174">
        <v>1.46</v>
      </c>
      <c r="AC13" s="174">
        <v>2.61</v>
      </c>
      <c r="AD13" s="173">
        <v>2.56</v>
      </c>
      <c r="AE13" s="174">
        <v>1.17</v>
      </c>
      <c r="AF13" s="400">
        <v>0.24</v>
      </c>
      <c r="AG13" s="9">
        <v>1</v>
      </c>
      <c r="AH13" s="401"/>
      <c r="AI13" s="176" t="s">
        <v>46</v>
      </c>
      <c r="AJ13" s="399">
        <v>3.94</v>
      </c>
      <c r="AK13" s="174">
        <v>1.46</v>
      </c>
      <c r="AL13" s="174">
        <v>2.61</v>
      </c>
      <c r="AM13" s="173">
        <v>2.56</v>
      </c>
      <c r="AN13" s="174">
        <v>1.17</v>
      </c>
      <c r="AO13" s="400">
        <v>0.24</v>
      </c>
      <c r="AP13" s="9">
        <v>1</v>
      </c>
    </row>
    <row r="14" spans="1:43" x14ac:dyDescent="0.3">
      <c r="A14" s="40" t="s">
        <v>47</v>
      </c>
      <c r="B14" s="50">
        <f>IF(Programm!$AD$6=2020,J14,IF(Programm!$AD$6=2021,R14,IF(Programm!$AD$6=2022,AA14,IF(Programm!$AD$6=2023,AJ14,FALSE))))</f>
        <v>4.1100000000000003</v>
      </c>
      <c r="C14" s="50">
        <f>IF(Programm!$AD$6=2020,K14,IF(Programm!$AD$6=2021,S14,IF(Programm!$AD$6=2022,AB14,IF(Programm!$AD$6=2023,AK14,FALSE))))</f>
        <v>1.49</v>
      </c>
      <c r="D14" s="50">
        <f>IF(Programm!$AD$6=2020,L14,IF(Programm!$AD$6=2021,T14,IF(Programm!$AD$6=2022,AC14,IF(Programm!$AD$6=2023,AL14,FALSE))))</f>
        <v>2.81</v>
      </c>
      <c r="E14" s="50">
        <f>IF(Programm!$AD$6=2020,M14,IF(Programm!$AD$6=2021,U14,IF(Programm!$AD$6=2022,AD14,IF(Programm!$AD$6=2023,AM14,FALSE))))</f>
        <v>2.56</v>
      </c>
      <c r="F14" s="50">
        <f>IF(Programm!$AD$6=2020,N14,IF(Programm!$AD$6=2021,V14,IF(Programm!$AD$6=2022,AE14,IF(Programm!$AD$6=2023,AN14,FALSE))))</f>
        <v>1.17</v>
      </c>
      <c r="G14" s="50">
        <f>IF(Programm!$AD$6=2020,O14,IF(Programm!$AD$6=2021,W14,IF(Programm!$AD$6=2022,AF14,IF(Programm!$AD$6=2023,AO14,FALSE))))</f>
        <v>0.24</v>
      </c>
      <c r="H14" s="448">
        <f>IF(Programm!$AD$6=2020,P14,IF(Programm!$AD$6=2021,X14,IF(Programm!$AD$6=2022,AG14,IF(Programm!$AD$6=2023,AP14,FALSE))))</f>
        <v>1</v>
      </c>
      <c r="I14" s="176" t="s">
        <v>47</v>
      </c>
      <c r="J14" s="182">
        <v>4.1100000000000003</v>
      </c>
      <c r="K14" s="183">
        <v>1.49</v>
      </c>
      <c r="L14" s="192">
        <v>2.81</v>
      </c>
      <c r="M14" s="173">
        <v>2.56</v>
      </c>
      <c r="N14" s="174">
        <v>1.17</v>
      </c>
      <c r="O14" s="175">
        <v>0.24</v>
      </c>
      <c r="Q14" s="176" t="s">
        <v>47</v>
      </c>
      <c r="R14" s="182">
        <v>4.1100000000000003</v>
      </c>
      <c r="S14" s="183">
        <v>1.49</v>
      </c>
      <c r="T14" s="192">
        <v>2.81</v>
      </c>
      <c r="U14" s="173">
        <v>2.56</v>
      </c>
      <c r="V14" s="174">
        <v>1.17</v>
      </c>
      <c r="W14" s="175">
        <v>0.24</v>
      </c>
      <c r="X14" s="9">
        <v>1</v>
      </c>
      <c r="Z14" s="176" t="s">
        <v>47</v>
      </c>
      <c r="AA14" s="399">
        <v>4.1100000000000003</v>
      </c>
      <c r="AB14" s="174">
        <v>1.49</v>
      </c>
      <c r="AC14" s="174">
        <v>2.81</v>
      </c>
      <c r="AD14" s="173">
        <v>2.56</v>
      </c>
      <c r="AE14" s="174">
        <v>1.17</v>
      </c>
      <c r="AF14" s="400">
        <v>0.24</v>
      </c>
      <c r="AG14" s="9">
        <v>1</v>
      </c>
      <c r="AH14" s="401"/>
      <c r="AI14" s="176" t="s">
        <v>47</v>
      </c>
      <c r="AJ14" s="399">
        <v>4.1100000000000003</v>
      </c>
      <c r="AK14" s="174">
        <v>1.49</v>
      </c>
      <c r="AL14" s="174">
        <v>2.81</v>
      </c>
      <c r="AM14" s="173">
        <v>2.56</v>
      </c>
      <c r="AN14" s="174">
        <v>1.17</v>
      </c>
      <c r="AO14" s="400">
        <v>0.24</v>
      </c>
      <c r="AP14" s="9">
        <v>1</v>
      </c>
    </row>
    <row r="15" spans="1:43" x14ac:dyDescent="0.3">
      <c r="A15" s="414" t="s">
        <v>387</v>
      </c>
      <c r="B15" s="50">
        <f>IF(Programm!$AD$6=2020,J15,IF(Programm!$AD$6=2021,R15,IF(Programm!$AD$6=2022,AA15,IF(Programm!$AD$6=2023,AJ15,FALSE))))</f>
        <v>9.81</v>
      </c>
      <c r="C15" s="50">
        <f>IF(Programm!$AD$6=2020,K15,IF(Programm!$AD$6=2021,S15,IF(Programm!$AD$6=2022,AB15,IF(Programm!$AD$6=2023,AK15,FALSE))))</f>
        <v>5.13</v>
      </c>
      <c r="D15" s="50">
        <f>IF(Programm!$AD$6=2020,L15,IF(Programm!$AD$6=2021,T15,IF(Programm!$AD$6=2022,AC15,IF(Programm!$AD$6=2023,AL15,FALSE))))</f>
        <v>5.05</v>
      </c>
      <c r="E15" s="50">
        <f>IF(Programm!$AD$6=2020,M15,IF(Programm!$AD$6=2021,U15,IF(Programm!$AD$6=2022,AD15,IF(Programm!$AD$6=2023,AM15,FALSE))))</f>
        <v>2.56</v>
      </c>
      <c r="F15" s="50">
        <f>IF(Programm!$AD$6=2020,N15,IF(Programm!$AD$6=2021,V15,IF(Programm!$AD$6=2022,AE15,IF(Programm!$AD$6=2023,AN15,FALSE))))</f>
        <v>1.17</v>
      </c>
      <c r="G15" s="50">
        <f>IF(Programm!$AD$6=2020,O15,IF(Programm!$AD$6=2021,W15,IF(Programm!$AD$6=2022,AF15,IF(Programm!$AD$6=2023,AO15,FALSE))))</f>
        <v>0.24</v>
      </c>
      <c r="H15" s="448">
        <f>IF(Programm!$AD$6=2020,P15,IF(Programm!$AD$6=2021,X15,IF(Programm!$AD$6=2022,AG15,IF(Programm!$AD$6=2023,AP15,FALSE))))</f>
        <v>5</v>
      </c>
      <c r="I15" s="419" t="s">
        <v>387</v>
      </c>
      <c r="J15" s="420">
        <v>9.8063333333333329</v>
      </c>
      <c r="K15" s="421">
        <v>5.1287853333333331</v>
      </c>
      <c r="L15" s="422">
        <v>5.0433266666666663</v>
      </c>
      <c r="M15" s="417">
        <v>2.56</v>
      </c>
      <c r="N15" s="416">
        <v>1.17</v>
      </c>
      <c r="O15" s="423">
        <v>0.24</v>
      </c>
      <c r="Q15" s="419" t="s">
        <v>387</v>
      </c>
      <c r="R15" s="420">
        <v>9.81</v>
      </c>
      <c r="S15" s="421">
        <v>5.13</v>
      </c>
      <c r="T15" s="422">
        <v>5.05</v>
      </c>
      <c r="U15" s="417">
        <v>2.56</v>
      </c>
      <c r="V15" s="416">
        <v>1.17</v>
      </c>
      <c r="W15" s="423">
        <v>0.24</v>
      </c>
      <c r="X15" s="9">
        <v>5</v>
      </c>
      <c r="Z15" s="414" t="s">
        <v>387</v>
      </c>
      <c r="AA15" s="415">
        <v>9.81</v>
      </c>
      <c r="AB15" s="416">
        <v>5.13</v>
      </c>
      <c r="AC15" s="416">
        <v>5.05</v>
      </c>
      <c r="AD15" s="417">
        <v>2.56</v>
      </c>
      <c r="AE15" s="416">
        <v>1.17</v>
      </c>
      <c r="AF15" s="418">
        <v>0.24</v>
      </c>
      <c r="AG15" s="9">
        <v>5</v>
      </c>
      <c r="AH15" s="401"/>
      <c r="AI15" s="40" t="s">
        <v>387</v>
      </c>
      <c r="AJ15" s="293">
        <v>9.81</v>
      </c>
      <c r="AK15" s="275">
        <v>5.13</v>
      </c>
      <c r="AL15" s="275">
        <v>5.05</v>
      </c>
      <c r="AM15" s="432">
        <v>2.56</v>
      </c>
      <c r="AN15" s="275">
        <v>1.17</v>
      </c>
      <c r="AO15" s="433">
        <v>0.24</v>
      </c>
      <c r="AP15" s="9">
        <v>5</v>
      </c>
    </row>
    <row r="16" spans="1:43" s="16" customFormat="1" x14ac:dyDescent="0.3">
      <c r="A16" s="40" t="s">
        <v>73</v>
      </c>
      <c r="B16" s="50">
        <f>IF(Programm!$AD$6=2020,J16,IF(Programm!$AD$6=2021,R16,IF(Programm!$AD$6=2022,AA16,IF(Programm!$AD$6=2023,AJ16,FALSE))))</f>
        <v>14.15</v>
      </c>
      <c r="C16" s="50">
        <f>IF(Programm!$AD$6=2020,K16,IF(Programm!$AD$6=2021,S16,IF(Programm!$AD$6=2022,AB16,IF(Programm!$AD$6=2023,AK16,FALSE))))</f>
        <v>7.99</v>
      </c>
      <c r="D16" s="50">
        <f>IF(Programm!$AD$6=2020,L16,IF(Programm!$AD$6=2021,T16,IF(Programm!$AD$6=2022,AC16,IF(Programm!$AD$6=2023,AL16,FALSE))))</f>
        <v>6.88</v>
      </c>
      <c r="E16" s="50">
        <f>IF(Programm!$AD$6=2020,M16,IF(Programm!$AD$6=2021,U16,IF(Programm!$AD$6=2022,AD16,IF(Programm!$AD$6=2023,AM16,FALSE))))</f>
        <v>2.56</v>
      </c>
      <c r="F16" s="50">
        <f>IF(Programm!$AD$6=2020,N16,IF(Programm!$AD$6=2021,V16,IF(Programm!$AD$6=2022,AE16,IF(Programm!$AD$6=2023,AN16,FALSE))))</f>
        <v>1.17</v>
      </c>
      <c r="G16" s="50">
        <f>IF(Programm!$AD$6=2020,O16,IF(Programm!$AD$6=2021,W16,IF(Programm!$AD$6=2022,AF16,IF(Programm!$AD$6=2023,AO16,FALSE))))</f>
        <v>0.24</v>
      </c>
      <c r="H16" s="448">
        <f>IF(Programm!$AD$6=2020,P16,IF(Programm!$AD$6=2021,X16,IF(Programm!$AD$6=2022,AG16,IF(Programm!$AD$6=2023,AP16,FALSE))))</f>
        <v>5</v>
      </c>
      <c r="I16" s="176" t="s">
        <v>73</v>
      </c>
      <c r="J16" s="182">
        <v>14.15</v>
      </c>
      <c r="K16" s="183">
        <v>7.99</v>
      </c>
      <c r="L16" s="192">
        <v>6.88</v>
      </c>
      <c r="M16" s="173">
        <v>2.56</v>
      </c>
      <c r="N16" s="174">
        <v>1.17</v>
      </c>
      <c r="O16" s="175">
        <v>0.24</v>
      </c>
      <c r="P16" s="9"/>
      <c r="Q16" s="176" t="s">
        <v>73</v>
      </c>
      <c r="R16" s="182">
        <v>14.15</v>
      </c>
      <c r="S16" s="183">
        <v>7.99</v>
      </c>
      <c r="T16" s="192">
        <v>6.88</v>
      </c>
      <c r="U16" s="173">
        <v>2.56</v>
      </c>
      <c r="V16" s="174">
        <v>1.17</v>
      </c>
      <c r="W16" s="175">
        <v>0.24</v>
      </c>
      <c r="X16" s="9">
        <v>5</v>
      </c>
      <c r="Z16" s="176" t="s">
        <v>73</v>
      </c>
      <c r="AA16" s="399">
        <v>14.15</v>
      </c>
      <c r="AB16" s="174">
        <v>7.99</v>
      </c>
      <c r="AC16" s="174">
        <v>6.88</v>
      </c>
      <c r="AD16" s="173">
        <v>2.56</v>
      </c>
      <c r="AE16" s="174">
        <v>1.17</v>
      </c>
      <c r="AF16" s="400">
        <v>0.24</v>
      </c>
      <c r="AG16" s="9">
        <v>5</v>
      </c>
      <c r="AH16" s="401"/>
      <c r="AI16" s="176" t="s">
        <v>73</v>
      </c>
      <c r="AJ16" s="399">
        <v>14.15</v>
      </c>
      <c r="AK16" s="174">
        <v>7.99</v>
      </c>
      <c r="AL16" s="174">
        <v>6.88</v>
      </c>
      <c r="AM16" s="173">
        <v>2.56</v>
      </c>
      <c r="AN16" s="174">
        <v>1.17</v>
      </c>
      <c r="AO16" s="400">
        <v>0.24</v>
      </c>
      <c r="AP16" s="9">
        <v>5</v>
      </c>
      <c r="AQ16" s="9"/>
    </row>
    <row r="17" spans="1:43" x14ac:dyDescent="0.3">
      <c r="A17" s="37" t="s">
        <v>48</v>
      </c>
      <c r="B17" s="50">
        <f>IF(Programm!$AD$6=2020,J17,IF(Programm!$AD$6=2021,R17,IF(Programm!$AD$6=2022,AA17,IF(Programm!$AD$6=2023,AJ17,FALSE))))</f>
        <v>11.68</v>
      </c>
      <c r="C17" s="50">
        <f>IF(Programm!$AD$6=2020,K17,IF(Programm!$AD$6=2021,S17,IF(Programm!$AD$6=2022,AB17,IF(Programm!$AD$6=2023,AK17,FALSE))))</f>
        <v>4.5</v>
      </c>
      <c r="D17" s="50">
        <f>IF(Programm!$AD$6=2020,L17,IF(Programm!$AD$6=2021,T17,IF(Programm!$AD$6=2022,AC17,IF(Programm!$AD$6=2023,AL17,FALSE))))</f>
        <v>6.3</v>
      </c>
      <c r="E17" s="50">
        <f>IF(Programm!$AD$6=2020,M17,IF(Programm!$AD$6=2021,U17,IF(Programm!$AD$6=2022,AD17,IF(Programm!$AD$6=2023,AM17,FALSE))))</f>
        <v>2.56</v>
      </c>
      <c r="F17" s="50">
        <f>IF(Programm!$AD$6=2020,N17,IF(Programm!$AD$6=2021,V17,IF(Programm!$AD$6=2022,AE17,IF(Programm!$AD$6=2023,AN17,FALSE))))</f>
        <v>1.17</v>
      </c>
      <c r="G17" s="50">
        <f>IF(Programm!$AD$6=2020,O17,IF(Programm!$AD$6=2021,W17,IF(Programm!$AD$6=2022,AF17,IF(Programm!$AD$6=2023,AO17,FALSE))))</f>
        <v>0.24</v>
      </c>
      <c r="H17" s="448">
        <f>IF(Programm!$AD$6=2020,P17,IF(Programm!$AD$6=2021,X17,IF(Programm!$AD$6=2022,AG17,IF(Programm!$AD$6=2023,AP17,FALSE))))</f>
        <v>1</v>
      </c>
      <c r="I17" s="161" t="s">
        <v>48</v>
      </c>
      <c r="J17" s="182">
        <v>11.68</v>
      </c>
      <c r="K17" s="193">
        <v>4.5</v>
      </c>
      <c r="L17" s="184">
        <v>6.3</v>
      </c>
      <c r="M17" s="173">
        <v>2.56</v>
      </c>
      <c r="N17" s="174">
        <v>1.17</v>
      </c>
      <c r="O17" s="175">
        <v>0.24</v>
      </c>
      <c r="Q17" s="161" t="s">
        <v>48</v>
      </c>
      <c r="R17" s="182">
        <v>11.68</v>
      </c>
      <c r="S17" s="193">
        <v>4.5</v>
      </c>
      <c r="T17" s="184">
        <v>6.3</v>
      </c>
      <c r="U17" s="173">
        <v>2.56</v>
      </c>
      <c r="V17" s="174">
        <v>1.17</v>
      </c>
      <c r="W17" s="175">
        <v>0.24</v>
      </c>
      <c r="X17" s="9">
        <v>1</v>
      </c>
      <c r="Z17" s="161" t="s">
        <v>48</v>
      </c>
      <c r="AA17" s="399">
        <v>11.68</v>
      </c>
      <c r="AB17" s="174">
        <v>4.5</v>
      </c>
      <c r="AC17" s="174">
        <v>6.3</v>
      </c>
      <c r="AD17" s="173">
        <v>2.56</v>
      </c>
      <c r="AE17" s="174">
        <v>1.17</v>
      </c>
      <c r="AF17" s="400">
        <v>0.24</v>
      </c>
      <c r="AG17" s="9">
        <v>1</v>
      </c>
      <c r="AH17" s="401"/>
      <c r="AI17" s="161" t="s">
        <v>48</v>
      </c>
      <c r="AJ17" s="399">
        <v>11.68</v>
      </c>
      <c r="AK17" s="174">
        <v>4.5</v>
      </c>
      <c r="AL17" s="174">
        <v>6.3</v>
      </c>
      <c r="AM17" s="173">
        <v>2.56</v>
      </c>
      <c r="AN17" s="174">
        <v>1.17</v>
      </c>
      <c r="AO17" s="400">
        <v>0.24</v>
      </c>
      <c r="AP17" s="9">
        <v>1</v>
      </c>
    </row>
    <row r="18" spans="1:43" x14ac:dyDescent="0.3">
      <c r="A18" s="37" t="s">
        <v>49</v>
      </c>
      <c r="B18" s="50">
        <f>IF(Programm!$AD$6=2020,J18,IF(Programm!$AD$6=2021,R18,IF(Programm!$AD$6=2022,AA18,IF(Programm!$AD$6=2023,AJ18,FALSE))))</f>
        <v>12.08</v>
      </c>
      <c r="C18" s="50">
        <f>IF(Programm!$AD$6=2020,K18,IF(Programm!$AD$6=2021,S18,IF(Programm!$AD$6=2022,AB18,IF(Programm!$AD$6=2023,AK18,FALSE))))</f>
        <v>4.8099999999999996</v>
      </c>
      <c r="D18" s="50">
        <f>IF(Programm!$AD$6=2020,L18,IF(Programm!$AD$6=2021,T18,IF(Programm!$AD$6=2022,AC18,IF(Programm!$AD$6=2023,AL18,FALSE))))</f>
        <v>6.57</v>
      </c>
      <c r="E18" s="50">
        <f>IF(Programm!$AD$6=2020,M18,IF(Programm!$AD$6=2021,U18,IF(Programm!$AD$6=2022,AD18,IF(Programm!$AD$6=2023,AM18,FALSE))))</f>
        <v>2.56</v>
      </c>
      <c r="F18" s="50">
        <f>IF(Programm!$AD$6=2020,N18,IF(Programm!$AD$6=2021,V18,IF(Programm!$AD$6=2022,AE18,IF(Programm!$AD$6=2023,AN18,FALSE))))</f>
        <v>1.17</v>
      </c>
      <c r="G18" s="50">
        <f>IF(Programm!$AD$6=2020,O18,IF(Programm!$AD$6=2021,W18,IF(Programm!$AD$6=2022,AF18,IF(Programm!$AD$6=2023,AO18,FALSE))))</f>
        <v>0.24</v>
      </c>
      <c r="H18" s="448">
        <f>IF(Programm!$AD$6=2020,P18,IF(Programm!$AD$6=2021,X18,IF(Programm!$AD$6=2022,AG18,IF(Programm!$AD$6=2023,AP18,FALSE))))</f>
        <v>1</v>
      </c>
      <c r="I18" s="161" t="s">
        <v>49</v>
      </c>
      <c r="J18" s="182">
        <v>12.08</v>
      </c>
      <c r="K18" s="193">
        <v>4.8099999999999996</v>
      </c>
      <c r="L18" s="184">
        <v>6.57</v>
      </c>
      <c r="M18" s="173">
        <v>2.56</v>
      </c>
      <c r="N18" s="174">
        <v>1.17</v>
      </c>
      <c r="O18" s="175">
        <v>0.24</v>
      </c>
      <c r="Q18" s="161" t="s">
        <v>49</v>
      </c>
      <c r="R18" s="182">
        <v>12.08</v>
      </c>
      <c r="S18" s="193">
        <v>4.8099999999999996</v>
      </c>
      <c r="T18" s="184">
        <v>6.57</v>
      </c>
      <c r="U18" s="173">
        <v>2.56</v>
      </c>
      <c r="V18" s="174">
        <v>1.17</v>
      </c>
      <c r="W18" s="175">
        <v>0.24</v>
      </c>
      <c r="X18" s="9">
        <v>1</v>
      </c>
      <c r="Z18" s="161" t="s">
        <v>49</v>
      </c>
      <c r="AA18" s="399">
        <v>12.08</v>
      </c>
      <c r="AB18" s="174">
        <v>4.8099999999999996</v>
      </c>
      <c r="AC18" s="174">
        <v>6.57</v>
      </c>
      <c r="AD18" s="173">
        <v>2.56</v>
      </c>
      <c r="AE18" s="174">
        <v>1.17</v>
      </c>
      <c r="AF18" s="400">
        <v>0.24</v>
      </c>
      <c r="AG18" s="9">
        <v>1</v>
      </c>
      <c r="AH18" s="401"/>
      <c r="AI18" s="161" t="s">
        <v>49</v>
      </c>
      <c r="AJ18" s="399">
        <v>12.08</v>
      </c>
      <c r="AK18" s="174">
        <v>4.8099999999999996</v>
      </c>
      <c r="AL18" s="174">
        <v>6.57</v>
      </c>
      <c r="AM18" s="173">
        <v>2.56</v>
      </c>
      <c r="AN18" s="174">
        <v>1.17</v>
      </c>
      <c r="AO18" s="400">
        <v>0.24</v>
      </c>
      <c r="AP18" s="9">
        <v>1</v>
      </c>
    </row>
    <row r="19" spans="1:43" x14ac:dyDescent="0.3">
      <c r="A19" s="37" t="s">
        <v>50</v>
      </c>
      <c r="B19" s="50">
        <f>IF(Programm!$AD$6=2020,J19,IF(Programm!$AD$6=2021,R19,IF(Programm!$AD$6=2022,AA19,IF(Programm!$AD$6=2023,AJ19,FALSE))))</f>
        <v>13.39</v>
      </c>
      <c r="C19" s="50">
        <f>IF(Programm!$AD$6=2020,K19,IF(Programm!$AD$6=2021,S19,IF(Programm!$AD$6=2022,AB19,IF(Programm!$AD$6=2023,AK19,FALSE))))</f>
        <v>4.95</v>
      </c>
      <c r="D19" s="50">
        <f>IF(Programm!$AD$6=2020,L19,IF(Programm!$AD$6=2021,T19,IF(Programm!$AD$6=2022,AC19,IF(Programm!$AD$6=2023,AL19,FALSE))))</f>
        <v>7.06</v>
      </c>
      <c r="E19" s="50">
        <f>IF(Programm!$AD$6=2020,M19,IF(Programm!$AD$6=2021,U19,IF(Programm!$AD$6=2022,AD19,IF(Programm!$AD$6=2023,AM19,FALSE))))</f>
        <v>2.56</v>
      </c>
      <c r="F19" s="50">
        <f>IF(Programm!$AD$6=2020,N19,IF(Programm!$AD$6=2021,V19,IF(Programm!$AD$6=2022,AE19,IF(Programm!$AD$6=2023,AN19,FALSE))))</f>
        <v>1.17</v>
      </c>
      <c r="G19" s="50">
        <f>IF(Programm!$AD$6=2020,O19,IF(Programm!$AD$6=2021,W19,IF(Programm!$AD$6=2022,AF19,IF(Programm!$AD$6=2023,AO19,FALSE))))</f>
        <v>0.24</v>
      </c>
      <c r="H19" s="448">
        <f>IF(Programm!$AD$6=2020,P19,IF(Programm!$AD$6=2021,X19,IF(Programm!$AD$6=2022,AG19,IF(Programm!$AD$6=2023,AP19,FALSE))))</f>
        <v>1</v>
      </c>
      <c r="I19" s="161" t="s">
        <v>50</v>
      </c>
      <c r="J19" s="182">
        <v>13.39</v>
      </c>
      <c r="K19" s="183">
        <v>4.95</v>
      </c>
      <c r="L19" s="184">
        <v>7.06</v>
      </c>
      <c r="M19" s="173">
        <v>2.56</v>
      </c>
      <c r="N19" s="174">
        <v>1.17</v>
      </c>
      <c r="O19" s="175">
        <v>0.24</v>
      </c>
      <c r="P19" s="15"/>
      <c r="Q19" s="161" t="s">
        <v>50</v>
      </c>
      <c r="R19" s="182">
        <v>13.39</v>
      </c>
      <c r="S19" s="183">
        <v>4.95</v>
      </c>
      <c r="T19" s="184">
        <v>7.06</v>
      </c>
      <c r="U19" s="173">
        <v>2.56</v>
      </c>
      <c r="V19" s="174">
        <v>1.17</v>
      </c>
      <c r="W19" s="175">
        <v>0.24</v>
      </c>
      <c r="X19" s="9">
        <v>1</v>
      </c>
      <c r="Z19" s="161" t="s">
        <v>50</v>
      </c>
      <c r="AA19" s="399">
        <v>13.39</v>
      </c>
      <c r="AB19" s="174">
        <v>4.95</v>
      </c>
      <c r="AC19" s="174">
        <v>7.06</v>
      </c>
      <c r="AD19" s="173">
        <v>2.56</v>
      </c>
      <c r="AE19" s="174">
        <v>1.17</v>
      </c>
      <c r="AF19" s="400">
        <v>0.24</v>
      </c>
      <c r="AG19" s="9">
        <v>1</v>
      </c>
      <c r="AH19" s="401"/>
      <c r="AI19" s="161" t="s">
        <v>50</v>
      </c>
      <c r="AJ19" s="399">
        <v>13.39</v>
      </c>
      <c r="AK19" s="174">
        <v>4.95</v>
      </c>
      <c r="AL19" s="174">
        <v>7.06</v>
      </c>
      <c r="AM19" s="173">
        <v>2.56</v>
      </c>
      <c r="AN19" s="174">
        <v>1.17</v>
      </c>
      <c r="AO19" s="400">
        <v>0.24</v>
      </c>
      <c r="AP19" s="9">
        <v>1</v>
      </c>
    </row>
    <row r="20" spans="1:43" ht="15" thickBot="1" x14ac:dyDescent="0.35">
      <c r="A20" s="39" t="s">
        <v>51</v>
      </c>
      <c r="B20" s="50">
        <f>IF(Programm!$AD$6=2020,J20,IF(Programm!$AD$6=2021,R20,IF(Programm!$AD$6=2022,AA20,IF(Programm!$AD$6=2023,AJ20,FALSE))))</f>
        <v>14.03</v>
      </c>
      <c r="C20" s="50">
        <f>IF(Programm!$AD$6=2020,K20,IF(Programm!$AD$6=2021,S20,IF(Programm!$AD$6=2022,AB20,IF(Programm!$AD$6=2023,AK20,FALSE))))</f>
        <v>5.07</v>
      </c>
      <c r="D20" s="50">
        <f>IF(Programm!$AD$6=2020,L20,IF(Programm!$AD$6=2021,T20,IF(Programm!$AD$6=2022,AC20,IF(Programm!$AD$6=2023,AL20,FALSE))))</f>
        <v>7.55</v>
      </c>
      <c r="E20" s="50">
        <f>IF(Programm!$AD$6=2020,M20,IF(Programm!$AD$6=2021,U20,IF(Programm!$AD$6=2022,AD20,IF(Programm!$AD$6=2023,AM20,FALSE))))</f>
        <v>2.56</v>
      </c>
      <c r="F20" s="50">
        <f>IF(Programm!$AD$6=2020,N20,IF(Programm!$AD$6=2021,V20,IF(Programm!$AD$6=2022,AE20,IF(Programm!$AD$6=2023,AN20,FALSE))))</f>
        <v>1.17</v>
      </c>
      <c r="G20" s="50">
        <f>IF(Programm!$AD$6=2020,O20,IF(Programm!$AD$6=2021,W20,IF(Programm!$AD$6=2022,AF20,IF(Programm!$AD$6=2023,AO20,FALSE))))</f>
        <v>0.24</v>
      </c>
      <c r="H20" s="448">
        <f>IF(Programm!$AD$6=2020,P20,IF(Programm!$AD$6=2021,X20,IF(Programm!$AD$6=2022,AG20,IF(Programm!$AD$6=2023,AP20,FALSE))))</f>
        <v>1</v>
      </c>
      <c r="I20" s="161" t="s">
        <v>51</v>
      </c>
      <c r="J20" s="182">
        <v>14.03</v>
      </c>
      <c r="K20" s="183">
        <v>5.07</v>
      </c>
      <c r="L20" s="184">
        <v>7.55</v>
      </c>
      <c r="M20" s="173">
        <v>2.56</v>
      </c>
      <c r="N20" s="174">
        <v>1.17</v>
      </c>
      <c r="O20" s="175">
        <v>0.24</v>
      </c>
      <c r="Q20" s="161" t="s">
        <v>51</v>
      </c>
      <c r="R20" s="182">
        <v>14.03</v>
      </c>
      <c r="S20" s="183">
        <v>5.07</v>
      </c>
      <c r="T20" s="184">
        <v>7.55</v>
      </c>
      <c r="U20" s="173">
        <v>2.56</v>
      </c>
      <c r="V20" s="174">
        <v>1.17</v>
      </c>
      <c r="W20" s="175">
        <v>0.24</v>
      </c>
      <c r="X20" s="9">
        <v>1</v>
      </c>
      <c r="Z20" s="161" t="s">
        <v>51</v>
      </c>
      <c r="AA20" s="399">
        <v>14.03</v>
      </c>
      <c r="AB20" s="174">
        <v>5.07</v>
      </c>
      <c r="AC20" s="174">
        <v>7.55</v>
      </c>
      <c r="AD20" s="173">
        <v>2.56</v>
      </c>
      <c r="AE20" s="174">
        <v>1.17</v>
      </c>
      <c r="AF20" s="400">
        <v>0.24</v>
      </c>
      <c r="AG20" s="9">
        <v>1</v>
      </c>
      <c r="AH20" s="401"/>
      <c r="AI20" s="161" t="s">
        <v>51</v>
      </c>
      <c r="AJ20" s="399">
        <v>14.03</v>
      </c>
      <c r="AK20" s="174">
        <v>5.07</v>
      </c>
      <c r="AL20" s="174">
        <v>7.55</v>
      </c>
      <c r="AM20" s="173">
        <v>2.56</v>
      </c>
      <c r="AN20" s="174">
        <v>1.17</v>
      </c>
      <c r="AO20" s="400">
        <v>0.24</v>
      </c>
      <c r="AP20" s="9">
        <v>1</v>
      </c>
    </row>
    <row r="21" spans="1:43" x14ac:dyDescent="0.3">
      <c r="A21" s="41" t="s">
        <v>52</v>
      </c>
      <c r="B21" s="50">
        <f>IF(Programm!$AD$6=2020,J21,IF(Programm!$AD$6=2021,R21,IF(Programm!$AD$6=2022,AA21,IF(Programm!$AD$6=2023,AJ21,FALSE))))</f>
        <v>12.25</v>
      </c>
      <c r="C21" s="50">
        <f>IF(Programm!$AD$6=2020,K21,IF(Programm!$AD$6=2021,S21,IF(Programm!$AD$6=2022,AB21,IF(Programm!$AD$6=2023,AK21,FALSE))))</f>
        <v>4.51</v>
      </c>
      <c r="D21" s="50">
        <f>IF(Programm!$AD$6=2020,L21,IF(Programm!$AD$6=2021,T21,IF(Programm!$AD$6=2022,AC21,IF(Programm!$AD$6=2023,AL21,FALSE))))</f>
        <v>6.93</v>
      </c>
      <c r="E21" s="50">
        <f>IF(Programm!$AD$6=2020,M21,IF(Programm!$AD$6=2021,U21,IF(Programm!$AD$6=2022,AD21,IF(Programm!$AD$6=2023,AM21,FALSE))))</f>
        <v>2.56</v>
      </c>
      <c r="F21" s="50">
        <f>IF(Programm!$AD$6=2020,N21,IF(Programm!$AD$6=2021,V21,IF(Programm!$AD$6=2022,AE21,IF(Programm!$AD$6=2023,AN21,FALSE))))</f>
        <v>1.17</v>
      </c>
      <c r="G21" s="50">
        <f>IF(Programm!$AD$6=2020,O21,IF(Programm!$AD$6=2021,W21,IF(Programm!$AD$6=2022,AF21,IF(Programm!$AD$6=2023,AO21,FALSE))))</f>
        <v>0.24</v>
      </c>
      <c r="H21" s="448">
        <f>IF(Programm!$AD$6=2020,P21,IF(Programm!$AD$6=2021,X21,IF(Programm!$AD$6=2022,AG21,IF(Programm!$AD$6=2023,AP21,FALSE))))</f>
        <v>1</v>
      </c>
      <c r="I21" s="177" t="s">
        <v>52</v>
      </c>
      <c r="J21" s="195">
        <v>12.25</v>
      </c>
      <c r="K21" s="193">
        <v>4.51</v>
      </c>
      <c r="L21" s="196">
        <v>6.93</v>
      </c>
      <c r="M21" s="173">
        <v>2.56</v>
      </c>
      <c r="N21" s="174">
        <v>1.17</v>
      </c>
      <c r="O21" s="175">
        <v>0.24</v>
      </c>
      <c r="Q21" s="177" t="s">
        <v>52</v>
      </c>
      <c r="R21" s="195">
        <v>12.25</v>
      </c>
      <c r="S21" s="193">
        <v>4.51</v>
      </c>
      <c r="T21" s="196">
        <v>6.93</v>
      </c>
      <c r="U21" s="173">
        <v>2.56</v>
      </c>
      <c r="V21" s="174">
        <v>1.17</v>
      </c>
      <c r="W21" s="175">
        <v>0.24</v>
      </c>
      <c r="X21" s="9">
        <v>1</v>
      </c>
      <c r="Z21" s="177" t="s">
        <v>52</v>
      </c>
      <c r="AA21" s="399">
        <v>12.25</v>
      </c>
      <c r="AB21" s="174">
        <v>4.51</v>
      </c>
      <c r="AC21" s="174">
        <v>6.93</v>
      </c>
      <c r="AD21" s="173">
        <v>2.56</v>
      </c>
      <c r="AE21" s="174">
        <v>1.17</v>
      </c>
      <c r="AF21" s="400">
        <v>0.24</v>
      </c>
      <c r="AG21" s="9">
        <v>1</v>
      </c>
      <c r="AH21" s="401"/>
      <c r="AI21" s="177" t="s">
        <v>52</v>
      </c>
      <c r="AJ21" s="399">
        <v>12.25</v>
      </c>
      <c r="AK21" s="174">
        <v>4.51</v>
      </c>
      <c r="AL21" s="174">
        <v>6.93</v>
      </c>
      <c r="AM21" s="173">
        <v>2.56</v>
      </c>
      <c r="AN21" s="174">
        <v>1.17</v>
      </c>
      <c r="AO21" s="400">
        <v>0.24</v>
      </c>
      <c r="AP21" s="9">
        <v>1</v>
      </c>
    </row>
    <row r="22" spans="1:43" x14ac:dyDescent="0.3">
      <c r="A22" s="41" t="s">
        <v>53</v>
      </c>
      <c r="B22" s="50">
        <f>IF(Programm!$AD$6=2020,J22,IF(Programm!$AD$6=2021,R22,IF(Programm!$AD$6=2022,AA22,IF(Programm!$AD$6=2023,AJ22,FALSE))))</f>
        <v>11.91</v>
      </c>
      <c r="C22" s="50">
        <f>IF(Programm!$AD$6=2020,K22,IF(Programm!$AD$6=2021,S22,IF(Programm!$AD$6=2022,AB22,IF(Programm!$AD$6=2023,AK22,FALSE))))</f>
        <v>4.34</v>
      </c>
      <c r="D22" s="50">
        <f>IF(Programm!$AD$6=2020,L22,IF(Programm!$AD$6=2021,T22,IF(Programm!$AD$6=2022,AC22,IF(Programm!$AD$6=2023,AL22,FALSE))))</f>
        <v>6.94</v>
      </c>
      <c r="E22" s="50">
        <f>IF(Programm!$AD$6=2020,M22,IF(Programm!$AD$6=2021,U22,IF(Programm!$AD$6=2022,AD22,IF(Programm!$AD$6=2023,AM22,FALSE))))</f>
        <v>2.56</v>
      </c>
      <c r="F22" s="50">
        <f>IF(Programm!$AD$6=2020,N22,IF(Programm!$AD$6=2021,V22,IF(Programm!$AD$6=2022,AE22,IF(Programm!$AD$6=2023,AN22,FALSE))))</f>
        <v>1.17</v>
      </c>
      <c r="G22" s="50">
        <f>IF(Programm!$AD$6=2020,O22,IF(Programm!$AD$6=2021,W22,IF(Programm!$AD$6=2022,AF22,IF(Programm!$AD$6=2023,AO22,FALSE))))</f>
        <v>0.24</v>
      </c>
      <c r="H22" s="448">
        <f>IF(Programm!$AD$6=2020,P22,IF(Programm!$AD$6=2021,X22,IF(Programm!$AD$6=2022,AG22,IF(Programm!$AD$6=2023,AP22,FALSE))))</f>
        <v>1</v>
      </c>
      <c r="I22" s="177" t="s">
        <v>53</v>
      </c>
      <c r="J22" s="195">
        <v>11.91</v>
      </c>
      <c r="K22" s="193">
        <v>4.34</v>
      </c>
      <c r="L22" s="196">
        <v>6.94</v>
      </c>
      <c r="M22" s="173">
        <v>2.56</v>
      </c>
      <c r="N22" s="174">
        <v>1.17</v>
      </c>
      <c r="O22" s="175">
        <v>0.24</v>
      </c>
      <c r="Q22" s="177" t="s">
        <v>359</v>
      </c>
      <c r="R22" s="195">
        <v>11.91</v>
      </c>
      <c r="S22" s="193">
        <v>4.34</v>
      </c>
      <c r="T22" s="196">
        <v>6.94</v>
      </c>
      <c r="U22" s="173">
        <v>2.56</v>
      </c>
      <c r="V22" s="174">
        <v>1.17</v>
      </c>
      <c r="W22" s="175">
        <v>0.24</v>
      </c>
      <c r="X22" s="9">
        <v>1</v>
      </c>
      <c r="Z22" s="177" t="s">
        <v>359</v>
      </c>
      <c r="AA22" s="399">
        <v>11.91</v>
      </c>
      <c r="AB22" s="174">
        <v>4.34</v>
      </c>
      <c r="AC22" s="174">
        <v>6.94</v>
      </c>
      <c r="AD22" s="173">
        <v>2.56</v>
      </c>
      <c r="AE22" s="174">
        <v>1.17</v>
      </c>
      <c r="AF22" s="400">
        <v>0.24</v>
      </c>
      <c r="AG22" s="9">
        <v>1</v>
      </c>
      <c r="AH22" s="401"/>
      <c r="AI22" s="177" t="s">
        <v>359</v>
      </c>
      <c r="AJ22" s="399">
        <v>11.91</v>
      </c>
      <c r="AK22" s="174">
        <v>4.34</v>
      </c>
      <c r="AL22" s="174">
        <v>6.94</v>
      </c>
      <c r="AM22" s="173">
        <v>2.56</v>
      </c>
      <c r="AN22" s="174">
        <v>1.17</v>
      </c>
      <c r="AO22" s="400">
        <v>0.24</v>
      </c>
      <c r="AP22" s="9">
        <v>1</v>
      </c>
    </row>
    <row r="23" spans="1:43" s="15" customFormat="1" x14ac:dyDescent="0.3">
      <c r="A23" s="41" t="s">
        <v>54</v>
      </c>
      <c r="B23" s="50">
        <f>IF(Programm!$AD$6=2020,J23,IF(Programm!$AD$6=2021,R23,IF(Programm!$AD$6=2022,AA23,IF(Programm!$AD$6=2023,AJ23,FALSE))))</f>
        <v>12.46</v>
      </c>
      <c r="C23" s="50">
        <f>IF(Programm!$AD$6=2020,K23,IF(Programm!$AD$6=2021,S23,IF(Programm!$AD$6=2022,AB23,IF(Programm!$AD$6=2023,AK23,FALSE))))</f>
        <v>4.5999999999999996</v>
      </c>
      <c r="D23" s="50">
        <f>IF(Programm!$AD$6=2020,L23,IF(Programm!$AD$6=2021,T23,IF(Programm!$AD$6=2022,AC23,IF(Programm!$AD$6=2023,AL23,FALSE))))</f>
        <v>6.75</v>
      </c>
      <c r="E23" s="50">
        <f>IF(Programm!$AD$6=2020,M23,IF(Programm!$AD$6=2021,U23,IF(Programm!$AD$6=2022,AD23,IF(Programm!$AD$6=2023,AM23,FALSE))))</f>
        <v>2.56</v>
      </c>
      <c r="F23" s="50">
        <f>IF(Programm!$AD$6=2020,N23,IF(Programm!$AD$6=2021,V23,IF(Programm!$AD$6=2022,AE23,IF(Programm!$AD$6=2023,AN23,FALSE))))</f>
        <v>1.17</v>
      </c>
      <c r="G23" s="50">
        <f>IF(Programm!$AD$6=2020,O23,IF(Programm!$AD$6=2021,W23,IF(Programm!$AD$6=2022,AF23,IF(Programm!$AD$6=2023,AO23,FALSE))))</f>
        <v>0.24</v>
      </c>
      <c r="H23" s="448">
        <f>IF(Programm!$AD$6=2020,P23,IF(Programm!$AD$6=2021,X23,IF(Programm!$AD$6=2022,AG23,IF(Programm!$AD$6=2023,AP23,FALSE))))</f>
        <v>1</v>
      </c>
      <c r="I23" s="177" t="s">
        <v>54</v>
      </c>
      <c r="J23" s="195">
        <v>12.46</v>
      </c>
      <c r="K23" s="193">
        <v>4.5999999999999996</v>
      </c>
      <c r="L23" s="196">
        <v>6.75</v>
      </c>
      <c r="M23" s="173">
        <v>2.56</v>
      </c>
      <c r="N23" s="174">
        <v>1.17</v>
      </c>
      <c r="O23" s="175">
        <v>0.24</v>
      </c>
      <c r="P23" s="9"/>
      <c r="Q23" s="177" t="s">
        <v>54</v>
      </c>
      <c r="R23" s="195">
        <v>12.46</v>
      </c>
      <c r="S23" s="193">
        <v>4.5999999999999996</v>
      </c>
      <c r="T23" s="196">
        <v>6.75</v>
      </c>
      <c r="U23" s="173">
        <v>2.56</v>
      </c>
      <c r="V23" s="174">
        <v>1.17</v>
      </c>
      <c r="W23" s="175">
        <v>0.24</v>
      </c>
      <c r="X23" s="9">
        <v>1</v>
      </c>
      <c r="Y23" s="9"/>
      <c r="Z23" s="177" t="s">
        <v>54</v>
      </c>
      <c r="AA23" s="399">
        <v>12.46</v>
      </c>
      <c r="AB23" s="174">
        <v>4.5999999999999996</v>
      </c>
      <c r="AC23" s="174">
        <v>6.75</v>
      </c>
      <c r="AD23" s="173">
        <v>2.56</v>
      </c>
      <c r="AE23" s="174">
        <v>1.17</v>
      </c>
      <c r="AF23" s="400">
        <v>0.24</v>
      </c>
      <c r="AG23" s="9">
        <v>1</v>
      </c>
      <c r="AH23" s="401"/>
      <c r="AI23" s="177" t="s">
        <v>54</v>
      </c>
      <c r="AJ23" s="399">
        <v>12.46</v>
      </c>
      <c r="AK23" s="174">
        <v>4.5999999999999996</v>
      </c>
      <c r="AL23" s="174">
        <v>6.75</v>
      </c>
      <c r="AM23" s="173">
        <v>2.56</v>
      </c>
      <c r="AN23" s="174">
        <v>1.17</v>
      </c>
      <c r="AO23" s="400">
        <v>0.24</v>
      </c>
      <c r="AP23" s="9">
        <v>1</v>
      </c>
      <c r="AQ23" s="9"/>
    </row>
    <row r="24" spans="1:43" x14ac:dyDescent="0.3">
      <c r="A24" s="38" t="s">
        <v>55</v>
      </c>
      <c r="B24" s="50">
        <f>IF(Programm!$AD$6=2020,J24,IF(Programm!$AD$6=2021,R24,IF(Programm!$AD$6=2022,AA24,IF(Programm!$AD$6=2023,AJ24,FALSE))))</f>
        <v>22.1</v>
      </c>
      <c r="C24" s="50">
        <f>IF(Programm!$AD$6=2020,K24,IF(Programm!$AD$6=2021,S24,IF(Programm!$AD$6=2022,AB24,IF(Programm!$AD$6=2023,AK24,FALSE))))</f>
        <v>9.6199999999999992</v>
      </c>
      <c r="D24" s="50">
        <f>IF(Programm!$AD$6=2020,L24,IF(Programm!$AD$6=2021,T24,IF(Programm!$AD$6=2022,AC24,IF(Programm!$AD$6=2023,AL24,FALSE))))</f>
        <v>8.8000000000000007</v>
      </c>
      <c r="E24" s="50">
        <f>IF(Programm!$AD$6=2020,M24,IF(Programm!$AD$6=2021,U24,IF(Programm!$AD$6=2022,AD24,IF(Programm!$AD$6=2023,AM24,FALSE))))</f>
        <v>2.56</v>
      </c>
      <c r="F24" s="50">
        <f>IF(Programm!$AD$6=2020,N24,IF(Programm!$AD$6=2021,V24,IF(Programm!$AD$6=2022,AE24,IF(Programm!$AD$6=2023,AN24,FALSE))))</f>
        <v>1.17</v>
      </c>
      <c r="G24" s="50">
        <f>IF(Programm!$AD$6=2020,O24,IF(Programm!$AD$6=2021,W24,IF(Programm!$AD$6=2022,AF24,IF(Programm!$AD$6=2023,AO24,FALSE))))</f>
        <v>0.24</v>
      </c>
      <c r="H24" s="448">
        <f>IF(Programm!$AD$6=2020,P24,IF(Programm!$AD$6=2021,X24,IF(Programm!$AD$6=2022,AG24,IF(Programm!$AD$6=2023,AP24,FALSE))))</f>
        <v>5</v>
      </c>
      <c r="I24" s="161" t="s">
        <v>55</v>
      </c>
      <c r="J24" s="182">
        <v>22.1</v>
      </c>
      <c r="K24" s="183">
        <v>9.6199999999999992</v>
      </c>
      <c r="L24" s="184">
        <v>8.8000000000000007</v>
      </c>
      <c r="M24" s="173">
        <v>2.56</v>
      </c>
      <c r="N24" s="174">
        <v>1.17</v>
      </c>
      <c r="O24" s="175">
        <v>0.24</v>
      </c>
      <c r="Q24" s="161" t="s">
        <v>55</v>
      </c>
      <c r="R24" s="182">
        <v>22.1</v>
      </c>
      <c r="S24" s="183">
        <v>9.6199999999999992</v>
      </c>
      <c r="T24" s="184">
        <v>8.8000000000000007</v>
      </c>
      <c r="U24" s="173">
        <v>2.56</v>
      </c>
      <c r="V24" s="174">
        <v>1.17</v>
      </c>
      <c r="W24" s="175">
        <v>0.24</v>
      </c>
      <c r="X24" s="9">
        <v>5</v>
      </c>
      <c r="Z24" s="161" t="s">
        <v>55</v>
      </c>
      <c r="AA24" s="399">
        <v>22.1</v>
      </c>
      <c r="AB24" s="174">
        <v>9.6199999999999992</v>
      </c>
      <c r="AC24" s="174">
        <v>8.8000000000000007</v>
      </c>
      <c r="AD24" s="173">
        <v>2.56</v>
      </c>
      <c r="AE24" s="174">
        <v>1.17</v>
      </c>
      <c r="AF24" s="400">
        <v>0.24</v>
      </c>
      <c r="AG24" s="9">
        <v>5</v>
      </c>
      <c r="AH24" s="401"/>
      <c r="AI24" s="161" t="s">
        <v>55</v>
      </c>
      <c r="AJ24" s="399">
        <v>22.1</v>
      </c>
      <c r="AK24" s="174">
        <v>9.6199999999999992</v>
      </c>
      <c r="AL24" s="174">
        <v>8.8000000000000007</v>
      </c>
      <c r="AM24" s="173">
        <v>2.56</v>
      </c>
      <c r="AN24" s="174">
        <v>1.17</v>
      </c>
      <c r="AO24" s="400">
        <v>0.24</v>
      </c>
      <c r="AP24" s="9">
        <v>5</v>
      </c>
    </row>
    <row r="25" spans="1:43" x14ac:dyDescent="0.3">
      <c r="A25" s="178" t="s">
        <v>224</v>
      </c>
      <c r="B25" s="50">
        <f>IF(Programm!$AD$6=2020,J25,IF(Programm!$AD$6=2021,R25,IF(Programm!$AD$6=2022,AA25,IF(Programm!$AD$6=2023,AJ25,FALSE))))</f>
        <v>0</v>
      </c>
      <c r="C25" s="50">
        <f>IF(Programm!$AD$6=2020,K25,IF(Programm!$AD$6=2021,S25,IF(Programm!$AD$6=2022,AB25,IF(Programm!$AD$6=2023,AK25,FALSE))))</f>
        <v>0</v>
      </c>
      <c r="D25" s="50">
        <f>IF(Programm!$AD$6=2020,L25,IF(Programm!$AD$6=2021,T25,IF(Programm!$AD$6=2022,AC25,IF(Programm!$AD$6=2023,AL25,FALSE))))</f>
        <v>0</v>
      </c>
      <c r="E25" s="50">
        <f>IF(Programm!$AD$6=2020,M25,IF(Programm!$AD$6=2021,U25,IF(Programm!$AD$6=2022,AD25,IF(Programm!$AD$6=2023,AM25,FALSE))))</f>
        <v>0</v>
      </c>
      <c r="F25" s="50">
        <f>IF(Programm!$AD$6=2020,N25,IF(Programm!$AD$6=2021,V25,IF(Programm!$AD$6=2022,AE25,IF(Programm!$AD$6=2023,AN25,FALSE))))</f>
        <v>0</v>
      </c>
      <c r="G25" s="50">
        <f>IF(Programm!$AD$6=2020,O25,IF(Programm!$AD$6=2021,W25,IF(Programm!$AD$6=2022,AF25,IF(Programm!$AD$6=2023,AO25,FALSE))))</f>
        <v>0</v>
      </c>
      <c r="H25" s="448" t="str">
        <f>IF(Programm!$AD$6=2020,P25,IF(Programm!$AD$6=2021,X25,IF(Programm!$AD$6=2022,AG25,IF(Programm!$AD$6=2023,AP25,FALSE))))</f>
        <v/>
      </c>
      <c r="I25" s="178" t="s">
        <v>224</v>
      </c>
      <c r="J25" s="198"/>
      <c r="K25" s="199"/>
      <c r="L25" s="200"/>
      <c r="M25" s="179"/>
      <c r="N25" s="180"/>
      <c r="O25" s="181"/>
      <c r="P25" s="26"/>
      <c r="Q25" s="178" t="s">
        <v>224</v>
      </c>
      <c r="R25" s="198"/>
      <c r="S25" s="199"/>
      <c r="T25" s="200"/>
      <c r="U25" s="179"/>
      <c r="V25" s="180"/>
      <c r="W25" s="181"/>
      <c r="X25" s="9" t="s">
        <v>360</v>
      </c>
      <c r="Z25" s="178" t="s">
        <v>224</v>
      </c>
      <c r="AA25" s="198"/>
      <c r="AB25" s="199"/>
      <c r="AC25" s="200"/>
      <c r="AD25" s="179"/>
      <c r="AE25" s="180"/>
      <c r="AF25" s="181"/>
      <c r="AG25" s="9" t="s">
        <v>360</v>
      </c>
      <c r="AI25" s="178" t="s">
        <v>224</v>
      </c>
      <c r="AJ25" s="198"/>
      <c r="AK25" s="199"/>
      <c r="AL25" s="200"/>
      <c r="AM25" s="179"/>
      <c r="AN25" s="180"/>
      <c r="AO25" s="181"/>
      <c r="AP25" s="9" t="s">
        <v>360</v>
      </c>
    </row>
    <row r="26" spans="1:43" x14ac:dyDescent="0.3">
      <c r="A26" s="266" t="s">
        <v>240</v>
      </c>
      <c r="B26" s="50">
        <f>IF(Programm!$AD$6=2020,J26,IF(Programm!$AD$6=2021,R26,IF(Programm!$AD$6=2022,AA26,IF(Programm!$AD$6=2023,AJ26,FALSE))))</f>
        <v>0.78</v>
      </c>
      <c r="C26" s="50">
        <f>IF(Programm!$AD$6=2020,K26,IF(Programm!$AD$6=2021,S26,IF(Programm!$AD$6=2022,AB26,IF(Programm!$AD$6=2023,AK26,FALSE))))</f>
        <v>0.37</v>
      </c>
      <c r="D26" s="50">
        <f>IF(Programm!$AD$6=2020,L26,IF(Programm!$AD$6=2021,T26,IF(Programm!$AD$6=2022,AC26,IF(Programm!$AD$6=2023,AL26,FALSE))))</f>
        <v>0.4</v>
      </c>
      <c r="E26" s="50">
        <f>IF(Programm!$AD$6=2020,M26,IF(Programm!$AD$6=2021,U26,IF(Programm!$AD$6=2022,AD26,IF(Programm!$AD$6=2023,AM26,FALSE))))</f>
        <v>3.5</v>
      </c>
      <c r="F26" s="50">
        <f>IF(Programm!$AD$6=2020,N26,IF(Programm!$AD$6=2021,V26,IF(Programm!$AD$6=2022,AE26,IF(Programm!$AD$6=2023,AN26,FALSE))))</f>
        <v>1.28</v>
      </c>
      <c r="G26" s="50">
        <f>IF(Programm!$AD$6=2020,O26,IF(Programm!$AD$6=2021,W26,IF(Programm!$AD$6=2022,AF26,IF(Programm!$AD$6=2023,AO26,FALSE))))</f>
        <v>0.3</v>
      </c>
      <c r="H26" s="448">
        <f>IF(Programm!$AD$6=2020,P26,IF(Programm!$AD$6=2021,X26,IF(Programm!$AD$6=2022,AG26,IF(Programm!$AD$6=2023,AP26,FALSE))))</f>
        <v>3</v>
      </c>
      <c r="I26" s="264" t="s">
        <v>240</v>
      </c>
      <c r="J26" s="267">
        <v>0.78</v>
      </c>
      <c r="K26" s="267">
        <v>0.37</v>
      </c>
      <c r="L26" s="267">
        <v>0.4</v>
      </c>
      <c r="M26" s="268">
        <v>3.5</v>
      </c>
      <c r="N26" s="269">
        <v>1.28</v>
      </c>
      <c r="O26" s="270">
        <v>0.3</v>
      </c>
      <c r="P26" s="26"/>
      <c r="Q26" s="264" t="s">
        <v>240</v>
      </c>
      <c r="R26" s="267">
        <v>0.78</v>
      </c>
      <c r="S26" s="267">
        <v>0.37</v>
      </c>
      <c r="T26" s="267">
        <v>0.4</v>
      </c>
      <c r="U26" s="268">
        <v>3.5</v>
      </c>
      <c r="V26" s="269">
        <v>1.28</v>
      </c>
      <c r="W26" s="270">
        <v>0.3</v>
      </c>
      <c r="X26" s="9">
        <v>3</v>
      </c>
      <c r="Z26" s="266" t="s">
        <v>240</v>
      </c>
      <c r="AA26" s="395">
        <v>0.78</v>
      </c>
      <c r="AB26" s="395">
        <v>0.37</v>
      </c>
      <c r="AC26" s="395">
        <v>0.4</v>
      </c>
      <c r="AD26" s="396">
        <v>3.5</v>
      </c>
      <c r="AE26" s="397">
        <v>1.28</v>
      </c>
      <c r="AF26" s="398">
        <v>0.3</v>
      </c>
      <c r="AG26" s="9">
        <v>3</v>
      </c>
      <c r="AI26" s="266" t="s">
        <v>240</v>
      </c>
      <c r="AJ26" s="395">
        <v>0.78</v>
      </c>
      <c r="AK26" s="395">
        <v>0.37</v>
      </c>
      <c r="AL26" s="395">
        <v>0.4</v>
      </c>
      <c r="AM26" s="396">
        <v>3.5</v>
      </c>
      <c r="AN26" s="397">
        <v>1.28</v>
      </c>
      <c r="AO26" s="398">
        <v>0.3</v>
      </c>
      <c r="AP26" s="9">
        <v>3</v>
      </c>
    </row>
    <row r="27" spans="1:43" s="21" customFormat="1" x14ac:dyDescent="0.3">
      <c r="A27" s="266" t="s">
        <v>241</v>
      </c>
      <c r="B27" s="50">
        <f>IF(Programm!$AD$6=2020,J27,IF(Programm!$AD$6=2021,R27,IF(Programm!$AD$6=2022,AA27,IF(Programm!$AD$6=2023,AJ27,FALSE))))</f>
        <v>0.27</v>
      </c>
      <c r="C27" s="50">
        <f>IF(Programm!$AD$6=2020,K27,IF(Programm!$AD$6=2021,S27,IF(Programm!$AD$6=2022,AB27,IF(Programm!$AD$6=2023,AK27,FALSE))))</f>
        <v>0.16</v>
      </c>
      <c r="D27" s="50">
        <f>IF(Programm!$AD$6=2020,L27,IF(Programm!$AD$6=2021,T27,IF(Programm!$AD$6=2022,AC27,IF(Programm!$AD$6=2023,AL27,FALSE))))</f>
        <v>0.16</v>
      </c>
      <c r="E27" s="50">
        <f>IF(Programm!$AD$6=2020,M27,IF(Programm!$AD$6=2021,U27,IF(Programm!$AD$6=2022,AD27,IF(Programm!$AD$6=2023,AM27,FALSE))))</f>
        <v>3.5</v>
      </c>
      <c r="F27" s="50">
        <f>IF(Programm!$AD$6=2020,N27,IF(Programm!$AD$6=2021,V27,IF(Programm!$AD$6=2022,AE27,IF(Programm!$AD$6=2023,AN27,FALSE))))</f>
        <v>1.28</v>
      </c>
      <c r="G27" s="50">
        <f>IF(Programm!$AD$6=2020,O27,IF(Programm!$AD$6=2021,W27,IF(Programm!$AD$6=2022,AF27,IF(Programm!$AD$6=2023,AO27,FALSE))))</f>
        <v>0.3</v>
      </c>
      <c r="H27" s="448">
        <f>IF(Programm!$AD$6=2020,P27,IF(Programm!$AD$6=2021,X27,IF(Programm!$AD$6=2022,AG27,IF(Programm!$AD$6=2023,AP27,FALSE))))</f>
        <v>5</v>
      </c>
      <c r="I27" s="264" t="s">
        <v>241</v>
      </c>
      <c r="J27" s="267">
        <v>0.27</v>
      </c>
      <c r="K27" s="267">
        <v>0.16</v>
      </c>
      <c r="L27" s="267">
        <v>0.16</v>
      </c>
      <c r="M27" s="268">
        <v>3.5</v>
      </c>
      <c r="N27" s="269">
        <v>1.28</v>
      </c>
      <c r="O27" s="270">
        <v>0.3</v>
      </c>
      <c r="P27" s="15"/>
      <c r="Q27" s="264" t="s">
        <v>241</v>
      </c>
      <c r="R27" s="267">
        <v>0.27</v>
      </c>
      <c r="S27" s="267">
        <v>0.16</v>
      </c>
      <c r="T27" s="267">
        <v>0.16</v>
      </c>
      <c r="U27" s="268">
        <v>3.5</v>
      </c>
      <c r="V27" s="269">
        <v>1.28</v>
      </c>
      <c r="W27" s="270">
        <v>0.3</v>
      </c>
      <c r="X27" s="9">
        <v>5</v>
      </c>
      <c r="Y27" s="9"/>
      <c r="Z27" s="266" t="s">
        <v>241</v>
      </c>
      <c r="AA27" s="395">
        <v>0.27</v>
      </c>
      <c r="AB27" s="395">
        <v>0.16</v>
      </c>
      <c r="AC27" s="395">
        <v>0.16</v>
      </c>
      <c r="AD27" s="396">
        <v>3.5</v>
      </c>
      <c r="AE27" s="397">
        <v>1.28</v>
      </c>
      <c r="AF27" s="398">
        <v>0.3</v>
      </c>
      <c r="AG27" s="9">
        <v>5</v>
      </c>
      <c r="AI27" s="266" t="s">
        <v>241</v>
      </c>
      <c r="AJ27" s="395">
        <v>0.27</v>
      </c>
      <c r="AK27" s="395">
        <v>0.16</v>
      </c>
      <c r="AL27" s="395">
        <v>0.16</v>
      </c>
      <c r="AM27" s="396">
        <v>3.5</v>
      </c>
      <c r="AN27" s="397">
        <v>1.28</v>
      </c>
      <c r="AO27" s="398">
        <v>0.3</v>
      </c>
      <c r="AP27" s="9">
        <v>5</v>
      </c>
      <c r="AQ27" s="9"/>
    </row>
    <row r="28" spans="1:43" x14ac:dyDescent="0.3">
      <c r="A28" s="266" t="s">
        <v>242</v>
      </c>
      <c r="B28" s="50">
        <f>IF(Programm!$AD$6=2020,J28,IF(Programm!$AD$6=2021,R28,IF(Programm!$AD$6=2022,AA28,IF(Programm!$AD$6=2023,AJ28,FALSE))))</f>
        <v>0.51</v>
      </c>
      <c r="C28" s="50">
        <f>IF(Programm!$AD$6=2020,K28,IF(Programm!$AD$6=2021,S28,IF(Programm!$AD$6=2022,AB28,IF(Programm!$AD$6=2023,AK28,FALSE))))</f>
        <v>0.24</v>
      </c>
      <c r="D28" s="50">
        <f>IF(Programm!$AD$6=2020,L28,IF(Programm!$AD$6=2021,T28,IF(Programm!$AD$6=2022,AC28,IF(Programm!$AD$6=2023,AL28,FALSE))))</f>
        <v>0.32</v>
      </c>
      <c r="E28" s="50">
        <f>IF(Programm!$AD$6=2020,M28,IF(Programm!$AD$6=2021,U28,IF(Programm!$AD$6=2022,AD28,IF(Programm!$AD$6=2023,AM28,FALSE))))</f>
        <v>3</v>
      </c>
      <c r="F28" s="50">
        <f>IF(Programm!$AD$6=2020,N28,IF(Programm!$AD$6=2021,V28,IF(Programm!$AD$6=2022,AE28,IF(Programm!$AD$6=2023,AN28,FALSE))))</f>
        <v>0.92</v>
      </c>
      <c r="G28" s="50">
        <f>IF(Programm!$AD$6=2020,O28,IF(Programm!$AD$6=2021,W28,IF(Programm!$AD$6=2022,AF28,IF(Programm!$AD$6=2023,AO28,FALSE))))</f>
        <v>0.31</v>
      </c>
      <c r="H28" s="448">
        <f>IF(Programm!$AD$6=2020,P28,IF(Programm!$AD$6=2021,X28,IF(Programm!$AD$6=2022,AG28,IF(Programm!$AD$6=2023,AP28,FALSE))))</f>
        <v>1</v>
      </c>
      <c r="I28" s="264" t="s">
        <v>242</v>
      </c>
      <c r="J28" s="267">
        <v>0.51</v>
      </c>
      <c r="K28" s="267">
        <v>0.24</v>
      </c>
      <c r="L28" s="267">
        <v>0.32</v>
      </c>
      <c r="M28" s="268">
        <v>3</v>
      </c>
      <c r="N28" s="269">
        <v>0.92</v>
      </c>
      <c r="O28" s="270">
        <v>0.31</v>
      </c>
      <c r="P28" s="15"/>
      <c r="Q28" s="264" t="s">
        <v>242</v>
      </c>
      <c r="R28" s="267">
        <v>0.51</v>
      </c>
      <c r="S28" s="267">
        <v>0.24</v>
      </c>
      <c r="T28" s="267">
        <v>0.32</v>
      </c>
      <c r="U28" s="268">
        <v>3</v>
      </c>
      <c r="V28" s="269">
        <v>0.92</v>
      </c>
      <c r="W28" s="270">
        <v>0.31</v>
      </c>
      <c r="X28" s="9">
        <v>1</v>
      </c>
      <c r="Z28" s="266" t="s">
        <v>242</v>
      </c>
      <c r="AA28" s="395">
        <v>0.51</v>
      </c>
      <c r="AB28" s="395">
        <v>0.24</v>
      </c>
      <c r="AC28" s="395">
        <v>0.32</v>
      </c>
      <c r="AD28" s="396">
        <v>3</v>
      </c>
      <c r="AE28" s="397">
        <v>0.92</v>
      </c>
      <c r="AF28" s="398">
        <v>0.31</v>
      </c>
      <c r="AG28" s="9">
        <v>1</v>
      </c>
      <c r="AI28" s="266" t="s">
        <v>242</v>
      </c>
      <c r="AJ28" s="395">
        <v>0.51</v>
      </c>
      <c r="AK28" s="395">
        <v>0.24</v>
      </c>
      <c r="AL28" s="395">
        <v>0.32</v>
      </c>
      <c r="AM28" s="396">
        <v>3</v>
      </c>
      <c r="AN28" s="397">
        <v>0.92</v>
      </c>
      <c r="AO28" s="398">
        <v>0.31</v>
      </c>
      <c r="AP28" s="9">
        <v>1</v>
      </c>
    </row>
    <row r="29" spans="1:43" x14ac:dyDescent="0.3">
      <c r="A29" s="266" t="s">
        <v>243</v>
      </c>
      <c r="B29" s="50">
        <f>IF(Programm!$AD$6=2020,J29,IF(Programm!$AD$6=2021,R29,IF(Programm!$AD$6=2022,AA29,IF(Programm!$AD$6=2023,AJ29,FALSE))))</f>
        <v>0.48</v>
      </c>
      <c r="C29" s="50">
        <f>IF(Programm!$AD$6=2020,K29,IF(Programm!$AD$6=2021,S29,IF(Programm!$AD$6=2022,AB29,IF(Programm!$AD$6=2023,AK29,FALSE))))</f>
        <v>0.23</v>
      </c>
      <c r="D29" s="50">
        <f>IF(Programm!$AD$6=2020,L29,IF(Programm!$AD$6=2021,T29,IF(Programm!$AD$6=2022,AC29,IF(Programm!$AD$6=2023,AL29,FALSE))))</f>
        <v>0.28000000000000003</v>
      </c>
      <c r="E29" s="50">
        <f>IF(Programm!$AD$6=2020,M29,IF(Programm!$AD$6=2021,U29,IF(Programm!$AD$6=2022,AD29,IF(Programm!$AD$6=2023,AM29,FALSE))))</f>
        <v>3</v>
      </c>
      <c r="F29" s="50">
        <f>IF(Programm!$AD$6=2020,N29,IF(Programm!$AD$6=2021,V29,IF(Programm!$AD$6=2022,AE29,IF(Programm!$AD$6=2023,AN29,FALSE))))</f>
        <v>0.92</v>
      </c>
      <c r="G29" s="50">
        <f>IF(Programm!$AD$6=2020,O29,IF(Programm!$AD$6=2021,W29,IF(Programm!$AD$6=2022,AF29,IF(Programm!$AD$6=2023,AO29,FALSE))))</f>
        <v>0.31</v>
      </c>
      <c r="H29" s="448">
        <f>IF(Programm!$AD$6=2020,P29,IF(Programm!$AD$6=2021,X29,IF(Programm!$AD$6=2022,AG29,IF(Programm!$AD$6=2023,AP29,FALSE))))</f>
        <v>1</v>
      </c>
      <c r="I29" s="264" t="s">
        <v>243</v>
      </c>
      <c r="J29" s="267">
        <v>0.48</v>
      </c>
      <c r="K29" s="267">
        <v>0.23</v>
      </c>
      <c r="L29" s="267">
        <v>0.28000000000000003</v>
      </c>
      <c r="M29" s="268">
        <v>3</v>
      </c>
      <c r="N29" s="269">
        <v>0.92</v>
      </c>
      <c r="O29" s="270">
        <v>0.31</v>
      </c>
      <c r="Q29" s="264" t="s">
        <v>243</v>
      </c>
      <c r="R29" s="267">
        <v>0.48</v>
      </c>
      <c r="S29" s="267">
        <v>0.23</v>
      </c>
      <c r="T29" s="267">
        <v>0.28000000000000003</v>
      </c>
      <c r="U29" s="268">
        <v>3</v>
      </c>
      <c r="V29" s="269">
        <v>0.92</v>
      </c>
      <c r="W29" s="270">
        <v>0.31</v>
      </c>
      <c r="X29" s="9">
        <v>1</v>
      </c>
      <c r="Y29" s="26"/>
      <c r="Z29" s="266" t="s">
        <v>243</v>
      </c>
      <c r="AA29" s="395">
        <v>0.48</v>
      </c>
      <c r="AB29" s="395">
        <v>0.23</v>
      </c>
      <c r="AC29" s="395">
        <v>0.28000000000000003</v>
      </c>
      <c r="AD29" s="396">
        <v>3</v>
      </c>
      <c r="AE29" s="397">
        <v>0.92</v>
      </c>
      <c r="AF29" s="398">
        <v>0.31</v>
      </c>
      <c r="AG29" s="9">
        <v>1</v>
      </c>
      <c r="AI29" s="266" t="s">
        <v>243</v>
      </c>
      <c r="AJ29" s="395">
        <v>0.48</v>
      </c>
      <c r="AK29" s="395">
        <v>0.23</v>
      </c>
      <c r="AL29" s="395">
        <v>0.28000000000000003</v>
      </c>
      <c r="AM29" s="396">
        <v>3</v>
      </c>
      <c r="AN29" s="397">
        <v>0.92</v>
      </c>
      <c r="AO29" s="398">
        <v>0.31</v>
      </c>
      <c r="AP29" s="9">
        <v>1</v>
      </c>
    </row>
    <row r="30" spans="1:43" x14ac:dyDescent="0.3">
      <c r="A30" s="266" t="s">
        <v>244</v>
      </c>
      <c r="B30" s="50">
        <f>IF(Programm!$AD$6=2020,J30,IF(Programm!$AD$6=2021,R30,IF(Programm!$AD$6=2022,AA30,IF(Programm!$AD$6=2023,AJ30,FALSE))))</f>
        <v>0.42</v>
      </c>
      <c r="C30" s="50">
        <f>IF(Programm!$AD$6=2020,K30,IF(Programm!$AD$6=2021,S30,IF(Programm!$AD$6=2022,AB30,IF(Programm!$AD$6=2023,AK30,FALSE))))</f>
        <v>0.21</v>
      </c>
      <c r="D30" s="50">
        <f>IF(Programm!$AD$6=2020,L30,IF(Programm!$AD$6=2021,T30,IF(Programm!$AD$6=2022,AC30,IF(Programm!$AD$6=2023,AL30,FALSE))))</f>
        <v>0.26</v>
      </c>
      <c r="E30" s="50">
        <f>IF(Programm!$AD$6=2020,M30,IF(Programm!$AD$6=2021,U30,IF(Programm!$AD$6=2022,AD30,IF(Programm!$AD$6=2023,AM30,FALSE))))</f>
        <v>3</v>
      </c>
      <c r="F30" s="50">
        <f>IF(Programm!$AD$6=2020,N30,IF(Programm!$AD$6=2021,V30,IF(Programm!$AD$6=2022,AE30,IF(Programm!$AD$6=2023,AN30,FALSE))))</f>
        <v>0.92</v>
      </c>
      <c r="G30" s="50">
        <f>IF(Programm!$AD$6=2020,O30,IF(Programm!$AD$6=2021,W30,IF(Programm!$AD$6=2022,AF30,IF(Programm!$AD$6=2023,AO30,FALSE))))</f>
        <v>0.31</v>
      </c>
      <c r="H30" s="448">
        <f>IF(Programm!$AD$6=2020,P30,IF(Programm!$AD$6=2021,X30,IF(Programm!$AD$6=2022,AG30,IF(Programm!$AD$6=2023,AP30,FALSE))))</f>
        <v>1</v>
      </c>
      <c r="I30" s="264" t="s">
        <v>244</v>
      </c>
      <c r="J30" s="267">
        <v>0.42</v>
      </c>
      <c r="K30" s="267">
        <v>0.21</v>
      </c>
      <c r="L30" s="267">
        <v>0.26</v>
      </c>
      <c r="M30" s="268">
        <v>3</v>
      </c>
      <c r="N30" s="269">
        <v>0.92</v>
      </c>
      <c r="O30" s="270">
        <v>0.31</v>
      </c>
      <c r="Q30" s="264" t="s">
        <v>244</v>
      </c>
      <c r="R30" s="267">
        <v>0.42</v>
      </c>
      <c r="S30" s="267">
        <v>0.21</v>
      </c>
      <c r="T30" s="267">
        <v>0.26</v>
      </c>
      <c r="U30" s="268">
        <v>3</v>
      </c>
      <c r="V30" s="269">
        <v>0.92</v>
      </c>
      <c r="W30" s="270">
        <v>0.31</v>
      </c>
      <c r="X30" s="9">
        <v>1</v>
      </c>
      <c r="Y30" s="26"/>
      <c r="Z30" s="266" t="s">
        <v>244</v>
      </c>
      <c r="AA30" s="395">
        <v>0.42</v>
      </c>
      <c r="AB30" s="395">
        <v>0.21</v>
      </c>
      <c r="AC30" s="395">
        <v>0.26</v>
      </c>
      <c r="AD30" s="396">
        <v>3</v>
      </c>
      <c r="AE30" s="397">
        <v>0.92</v>
      </c>
      <c r="AF30" s="398">
        <v>0.31</v>
      </c>
      <c r="AG30" s="9">
        <v>1</v>
      </c>
      <c r="AI30" s="266" t="s">
        <v>244</v>
      </c>
      <c r="AJ30" s="395">
        <v>0.42</v>
      </c>
      <c r="AK30" s="395">
        <v>0.21</v>
      </c>
      <c r="AL30" s="395">
        <v>0.26</v>
      </c>
      <c r="AM30" s="396">
        <v>3</v>
      </c>
      <c r="AN30" s="397">
        <v>0.92</v>
      </c>
      <c r="AO30" s="398">
        <v>0.31</v>
      </c>
      <c r="AP30" s="9">
        <v>1</v>
      </c>
    </row>
    <row r="31" spans="1:43" x14ac:dyDescent="0.3">
      <c r="A31" s="266" t="s">
        <v>245</v>
      </c>
      <c r="B31" s="50">
        <f>IF(Programm!$AD$6=2020,J31,IF(Programm!$AD$6=2021,R31,IF(Programm!$AD$6=2022,AA31,IF(Programm!$AD$6=2023,AJ31,FALSE))))</f>
        <v>0.35</v>
      </c>
      <c r="C31" s="50">
        <f>IF(Programm!$AD$6=2020,K31,IF(Programm!$AD$6=2021,S31,IF(Programm!$AD$6=2022,AB31,IF(Programm!$AD$6=2023,AK31,FALSE))))</f>
        <v>0.17</v>
      </c>
      <c r="D31" s="50">
        <f>IF(Programm!$AD$6=2020,L31,IF(Programm!$AD$6=2021,T31,IF(Programm!$AD$6=2022,AC31,IF(Programm!$AD$6=2023,AL31,FALSE))))</f>
        <v>0.23</v>
      </c>
      <c r="E31" s="50">
        <f>IF(Programm!$AD$6=2020,M31,IF(Programm!$AD$6=2021,U31,IF(Programm!$AD$6=2022,AD31,IF(Programm!$AD$6=2023,AM31,FALSE))))</f>
        <v>3</v>
      </c>
      <c r="F31" s="50">
        <f>IF(Programm!$AD$6=2020,N31,IF(Programm!$AD$6=2021,V31,IF(Programm!$AD$6=2022,AE31,IF(Programm!$AD$6=2023,AN31,FALSE))))</f>
        <v>0.92</v>
      </c>
      <c r="G31" s="50">
        <f>IF(Programm!$AD$6=2020,O31,IF(Programm!$AD$6=2021,W31,IF(Programm!$AD$6=2022,AF31,IF(Programm!$AD$6=2023,AO31,FALSE))))</f>
        <v>0.31</v>
      </c>
      <c r="H31" s="448">
        <f>IF(Programm!$AD$6=2020,P31,IF(Programm!$AD$6=2021,X31,IF(Programm!$AD$6=2022,AG31,IF(Programm!$AD$6=2023,AP31,FALSE))))</f>
        <v>1</v>
      </c>
      <c r="I31" s="264" t="s">
        <v>245</v>
      </c>
      <c r="J31" s="267">
        <v>0.35</v>
      </c>
      <c r="K31" s="267">
        <v>0.17</v>
      </c>
      <c r="L31" s="267">
        <v>0.23</v>
      </c>
      <c r="M31" s="268">
        <v>3</v>
      </c>
      <c r="N31" s="269">
        <v>0.92</v>
      </c>
      <c r="O31" s="270">
        <v>0.31</v>
      </c>
      <c r="Q31" s="264" t="s">
        <v>245</v>
      </c>
      <c r="R31" s="267">
        <v>0.35</v>
      </c>
      <c r="S31" s="267">
        <v>0.17</v>
      </c>
      <c r="T31" s="267">
        <v>0.23</v>
      </c>
      <c r="U31" s="268">
        <v>3</v>
      </c>
      <c r="V31" s="269">
        <v>0.92</v>
      </c>
      <c r="W31" s="270">
        <v>0.31</v>
      </c>
      <c r="X31" s="9">
        <v>1</v>
      </c>
      <c r="Y31" s="26"/>
      <c r="Z31" s="266" t="s">
        <v>245</v>
      </c>
      <c r="AA31" s="395">
        <v>0.35</v>
      </c>
      <c r="AB31" s="395">
        <v>0.17</v>
      </c>
      <c r="AC31" s="395">
        <v>0.23</v>
      </c>
      <c r="AD31" s="396">
        <v>3</v>
      </c>
      <c r="AE31" s="397">
        <v>0.92</v>
      </c>
      <c r="AF31" s="398">
        <v>0.31</v>
      </c>
      <c r="AG31" s="9">
        <v>1</v>
      </c>
      <c r="AI31" s="266" t="s">
        <v>245</v>
      </c>
      <c r="AJ31" s="395">
        <v>0.35</v>
      </c>
      <c r="AK31" s="395">
        <v>0.17</v>
      </c>
      <c r="AL31" s="395">
        <v>0.23</v>
      </c>
      <c r="AM31" s="396">
        <v>3</v>
      </c>
      <c r="AN31" s="397">
        <v>0.92</v>
      </c>
      <c r="AO31" s="398">
        <v>0.31</v>
      </c>
      <c r="AP31" s="9">
        <v>1</v>
      </c>
    </row>
    <row r="32" spans="1:43" x14ac:dyDescent="0.3">
      <c r="A32" s="266" t="s">
        <v>246</v>
      </c>
      <c r="B32" s="50">
        <f>IF(Programm!$AD$6=2020,J32,IF(Programm!$AD$6=2021,R32,IF(Programm!$AD$6=2022,AA32,IF(Programm!$AD$6=2023,AJ32,FALSE))))</f>
        <v>2.76</v>
      </c>
      <c r="C32" s="50">
        <f>IF(Programm!$AD$6=2020,K32,IF(Programm!$AD$6=2021,S32,IF(Programm!$AD$6=2022,AB32,IF(Programm!$AD$6=2023,AK32,FALSE))))</f>
        <v>1.26</v>
      </c>
      <c r="D32" s="50">
        <f>IF(Programm!$AD$6=2020,L32,IF(Programm!$AD$6=2021,T32,IF(Programm!$AD$6=2022,AC32,IF(Programm!$AD$6=2023,AL32,FALSE))))</f>
        <v>1.05</v>
      </c>
      <c r="E32" s="50">
        <f>IF(Programm!$AD$6=2020,M32,IF(Programm!$AD$6=2021,U32,IF(Programm!$AD$6=2022,AD32,IF(Programm!$AD$6=2023,AM32,FALSE))))</f>
        <v>3.3</v>
      </c>
      <c r="F32" s="50">
        <f>IF(Programm!$AD$6=2020,N32,IF(Programm!$AD$6=2021,V32,IF(Programm!$AD$6=2022,AE32,IF(Programm!$AD$6=2023,AN32,FALSE))))</f>
        <v>1.17</v>
      </c>
      <c r="G32" s="50">
        <f>IF(Programm!$AD$6=2020,O32,IF(Programm!$AD$6=2021,W32,IF(Programm!$AD$6=2022,AF32,IF(Programm!$AD$6=2023,AO32,FALSE))))</f>
        <v>0.3</v>
      </c>
      <c r="H32" s="448">
        <f>IF(Programm!$AD$6=2020,P32,IF(Programm!$AD$6=2021,X32,IF(Programm!$AD$6=2022,AG32,IF(Programm!$AD$6=2023,AP32,FALSE))))</f>
        <v>1</v>
      </c>
      <c r="I32" s="264" t="s">
        <v>246</v>
      </c>
      <c r="J32" s="267">
        <v>2.76</v>
      </c>
      <c r="K32" s="267">
        <v>1.26</v>
      </c>
      <c r="L32" s="267">
        <v>1.05</v>
      </c>
      <c r="M32" s="268">
        <v>3.3</v>
      </c>
      <c r="N32" s="269">
        <v>1.17</v>
      </c>
      <c r="O32" s="270">
        <v>0.3</v>
      </c>
      <c r="Q32" s="264" t="s">
        <v>246</v>
      </c>
      <c r="R32" s="267">
        <v>2.76</v>
      </c>
      <c r="S32" s="267">
        <v>1.26</v>
      </c>
      <c r="T32" s="267">
        <v>1.05</v>
      </c>
      <c r="U32" s="268">
        <v>3.3</v>
      </c>
      <c r="V32" s="269">
        <v>1.17</v>
      </c>
      <c r="W32" s="270">
        <v>0.3</v>
      </c>
      <c r="X32" s="9">
        <v>1</v>
      </c>
      <c r="Y32" s="26"/>
      <c r="Z32" s="266" t="s">
        <v>246</v>
      </c>
      <c r="AA32" s="395">
        <v>2.76</v>
      </c>
      <c r="AB32" s="395">
        <v>1.26</v>
      </c>
      <c r="AC32" s="395">
        <v>1.05</v>
      </c>
      <c r="AD32" s="396">
        <v>3.3</v>
      </c>
      <c r="AE32" s="397">
        <v>1.17</v>
      </c>
      <c r="AF32" s="398">
        <v>0.3</v>
      </c>
      <c r="AG32" s="9">
        <v>1</v>
      </c>
      <c r="AI32" s="266" t="s">
        <v>246</v>
      </c>
      <c r="AJ32" s="395">
        <v>2.76</v>
      </c>
      <c r="AK32" s="395">
        <v>1.26</v>
      </c>
      <c r="AL32" s="395">
        <v>1.05</v>
      </c>
      <c r="AM32" s="396">
        <v>3.3</v>
      </c>
      <c r="AN32" s="397">
        <v>1.17</v>
      </c>
      <c r="AO32" s="398">
        <v>0.3</v>
      </c>
      <c r="AP32" s="9">
        <v>1</v>
      </c>
    </row>
    <row r="33" spans="1:42" x14ac:dyDescent="0.3">
      <c r="A33" s="266" t="s">
        <v>247</v>
      </c>
      <c r="B33" s="50">
        <f>IF(Programm!$AD$6=2020,J33,IF(Programm!$AD$6=2021,R33,IF(Programm!$AD$6=2022,AA33,IF(Programm!$AD$6=2023,AJ33,FALSE))))</f>
        <v>2.1</v>
      </c>
      <c r="C33" s="50">
        <f>IF(Programm!$AD$6=2020,K33,IF(Programm!$AD$6=2021,S33,IF(Programm!$AD$6=2022,AB33,IF(Programm!$AD$6=2023,AK33,FALSE))))</f>
        <v>0.92</v>
      </c>
      <c r="D33" s="50">
        <f>IF(Programm!$AD$6=2020,L33,IF(Programm!$AD$6=2021,T33,IF(Programm!$AD$6=2022,AC33,IF(Programm!$AD$6=2023,AL33,FALSE))))</f>
        <v>0.73</v>
      </c>
      <c r="E33" s="50">
        <f>IF(Programm!$AD$6=2020,M33,IF(Programm!$AD$6=2021,U33,IF(Programm!$AD$6=2022,AD33,IF(Programm!$AD$6=2023,AM33,FALSE))))</f>
        <v>3.3</v>
      </c>
      <c r="F33" s="50">
        <f>IF(Programm!$AD$6=2020,N33,IF(Programm!$AD$6=2021,V33,IF(Programm!$AD$6=2022,AE33,IF(Programm!$AD$6=2023,AN33,FALSE))))</f>
        <v>1.17</v>
      </c>
      <c r="G33" s="50">
        <f>IF(Programm!$AD$6=2020,O33,IF(Programm!$AD$6=2021,W33,IF(Programm!$AD$6=2022,AF33,IF(Programm!$AD$6=2023,AO33,FALSE))))</f>
        <v>0.3</v>
      </c>
      <c r="H33" s="448">
        <f>IF(Programm!$AD$6=2020,P33,IF(Programm!$AD$6=2021,X33,IF(Programm!$AD$6=2022,AG33,IF(Programm!$AD$6=2023,AP33,FALSE))))</f>
        <v>1</v>
      </c>
      <c r="I33" s="264" t="s">
        <v>247</v>
      </c>
      <c r="J33" s="267">
        <v>2.1</v>
      </c>
      <c r="K33" s="267">
        <v>0.92</v>
      </c>
      <c r="L33" s="267">
        <v>0.73</v>
      </c>
      <c r="M33" s="268">
        <v>3.3</v>
      </c>
      <c r="N33" s="269">
        <v>1.17</v>
      </c>
      <c r="O33" s="270">
        <v>0.3</v>
      </c>
      <c r="Q33" s="264" t="s">
        <v>247</v>
      </c>
      <c r="R33" s="267">
        <v>2.1</v>
      </c>
      <c r="S33" s="267">
        <v>0.92</v>
      </c>
      <c r="T33" s="267">
        <v>0.73</v>
      </c>
      <c r="U33" s="268">
        <v>3.3</v>
      </c>
      <c r="V33" s="269">
        <v>1.17</v>
      </c>
      <c r="W33" s="270">
        <v>0.3</v>
      </c>
      <c r="X33" s="9">
        <v>1</v>
      </c>
      <c r="Y33" s="26"/>
      <c r="Z33" s="266" t="s">
        <v>247</v>
      </c>
      <c r="AA33" s="395">
        <v>2.1</v>
      </c>
      <c r="AB33" s="395">
        <v>0.92</v>
      </c>
      <c r="AC33" s="395">
        <v>0.73</v>
      </c>
      <c r="AD33" s="396">
        <v>3.3</v>
      </c>
      <c r="AE33" s="397">
        <v>1.17</v>
      </c>
      <c r="AF33" s="398">
        <v>0.3</v>
      </c>
      <c r="AG33" s="9">
        <v>1</v>
      </c>
      <c r="AI33" s="266" t="s">
        <v>247</v>
      </c>
      <c r="AJ33" s="395">
        <v>2.1</v>
      </c>
      <c r="AK33" s="395">
        <v>0.92</v>
      </c>
      <c r="AL33" s="395">
        <v>0.73</v>
      </c>
      <c r="AM33" s="396">
        <v>3.3</v>
      </c>
      <c r="AN33" s="397">
        <v>1.17</v>
      </c>
      <c r="AO33" s="398">
        <v>0.3</v>
      </c>
      <c r="AP33" s="9">
        <v>1</v>
      </c>
    </row>
    <row r="34" spans="1:42" x14ac:dyDescent="0.3">
      <c r="A34" s="266" t="s">
        <v>248</v>
      </c>
      <c r="B34" s="50">
        <f>IF(Programm!$AD$6=2020,J34,IF(Programm!$AD$6=2021,R34,IF(Programm!$AD$6=2022,AA34,IF(Programm!$AD$6=2023,AJ34,FALSE))))</f>
        <v>1.97</v>
      </c>
      <c r="C34" s="50">
        <f>IF(Programm!$AD$6=2020,K34,IF(Programm!$AD$6=2021,S34,IF(Programm!$AD$6=2022,AB34,IF(Programm!$AD$6=2023,AK34,FALSE))))</f>
        <v>0.93</v>
      </c>
      <c r="D34" s="50">
        <f>IF(Programm!$AD$6=2020,L34,IF(Programm!$AD$6=2021,T34,IF(Programm!$AD$6=2022,AC34,IF(Programm!$AD$6=2023,AL34,FALSE))))</f>
        <v>0.71</v>
      </c>
      <c r="E34" s="50">
        <f>IF(Programm!$AD$6=2020,M34,IF(Programm!$AD$6=2021,U34,IF(Programm!$AD$6=2022,AD34,IF(Programm!$AD$6=2023,AM34,FALSE))))</f>
        <v>3.3</v>
      </c>
      <c r="F34" s="50">
        <f>IF(Programm!$AD$6=2020,N34,IF(Programm!$AD$6=2021,V34,IF(Programm!$AD$6=2022,AE34,IF(Programm!$AD$6=2023,AN34,FALSE))))</f>
        <v>1.17</v>
      </c>
      <c r="G34" s="50">
        <f>IF(Programm!$AD$6=2020,O34,IF(Programm!$AD$6=2021,W34,IF(Programm!$AD$6=2022,AF34,IF(Programm!$AD$6=2023,AO34,FALSE))))</f>
        <v>0.3</v>
      </c>
      <c r="H34" s="448">
        <f>IF(Programm!$AD$6=2020,P34,IF(Programm!$AD$6=2021,X34,IF(Programm!$AD$6=2022,AG34,IF(Programm!$AD$6=2023,AP34,FALSE))))</f>
        <v>1</v>
      </c>
      <c r="I34" s="264" t="s">
        <v>248</v>
      </c>
      <c r="J34" s="267">
        <v>1.97</v>
      </c>
      <c r="K34" s="267">
        <v>0.93</v>
      </c>
      <c r="L34" s="267">
        <v>0.71</v>
      </c>
      <c r="M34" s="268">
        <v>3.3</v>
      </c>
      <c r="N34" s="269">
        <v>1.17</v>
      </c>
      <c r="O34" s="270">
        <v>0.3</v>
      </c>
      <c r="Q34" s="264" t="s">
        <v>248</v>
      </c>
      <c r="R34" s="267">
        <v>1.97</v>
      </c>
      <c r="S34" s="267">
        <v>0.93</v>
      </c>
      <c r="T34" s="267">
        <v>0.71</v>
      </c>
      <c r="U34" s="268">
        <v>3.3</v>
      </c>
      <c r="V34" s="269">
        <v>1.17</v>
      </c>
      <c r="W34" s="270">
        <v>0.3</v>
      </c>
      <c r="X34" s="9">
        <v>1</v>
      </c>
      <c r="Y34" s="26"/>
      <c r="Z34" s="266" t="s">
        <v>248</v>
      </c>
      <c r="AA34" s="395">
        <v>1.97</v>
      </c>
      <c r="AB34" s="395">
        <v>0.93</v>
      </c>
      <c r="AC34" s="395">
        <v>0.71</v>
      </c>
      <c r="AD34" s="396">
        <v>3.3</v>
      </c>
      <c r="AE34" s="397">
        <v>1.17</v>
      </c>
      <c r="AF34" s="398">
        <v>0.3</v>
      </c>
      <c r="AG34" s="9">
        <v>1</v>
      </c>
      <c r="AI34" s="266" t="s">
        <v>248</v>
      </c>
      <c r="AJ34" s="395">
        <v>1.97</v>
      </c>
      <c r="AK34" s="395">
        <v>0.93</v>
      </c>
      <c r="AL34" s="395">
        <v>0.71</v>
      </c>
      <c r="AM34" s="396">
        <v>3.3</v>
      </c>
      <c r="AN34" s="397">
        <v>1.17</v>
      </c>
      <c r="AO34" s="398">
        <v>0.3</v>
      </c>
      <c r="AP34" s="9">
        <v>1</v>
      </c>
    </row>
    <row r="35" spans="1:42" x14ac:dyDescent="0.3">
      <c r="A35" s="266" t="s">
        <v>249</v>
      </c>
      <c r="B35" s="50">
        <f>IF(Programm!$AD$6=2020,J35,IF(Programm!$AD$6=2021,R35,IF(Programm!$AD$6=2022,AA35,IF(Programm!$AD$6=2023,AJ35,FALSE))))</f>
        <v>2.25</v>
      </c>
      <c r="C35" s="50">
        <f>IF(Programm!$AD$6=2020,K35,IF(Programm!$AD$6=2021,S35,IF(Programm!$AD$6=2022,AB35,IF(Programm!$AD$6=2023,AK35,FALSE))))</f>
        <v>1.06</v>
      </c>
      <c r="D35" s="50">
        <f>IF(Programm!$AD$6=2020,L35,IF(Programm!$AD$6=2021,T35,IF(Programm!$AD$6=2022,AC35,IF(Programm!$AD$6=2023,AL35,FALSE))))</f>
        <v>1.1100000000000001</v>
      </c>
      <c r="E35" s="50">
        <f>IF(Programm!$AD$6=2020,M35,IF(Programm!$AD$6=2021,U35,IF(Programm!$AD$6=2022,AD35,IF(Programm!$AD$6=2023,AM35,FALSE))))</f>
        <v>3.3</v>
      </c>
      <c r="F35" s="50">
        <f>IF(Programm!$AD$6=2020,N35,IF(Programm!$AD$6=2021,V35,IF(Programm!$AD$6=2022,AE35,IF(Programm!$AD$6=2023,AN35,FALSE))))</f>
        <v>1.17</v>
      </c>
      <c r="G35" s="50">
        <f>IF(Programm!$AD$6=2020,O35,IF(Programm!$AD$6=2021,W35,IF(Programm!$AD$6=2022,AF35,IF(Programm!$AD$6=2023,AO35,FALSE))))</f>
        <v>0.3</v>
      </c>
      <c r="H35" s="448">
        <f>IF(Programm!$AD$6=2020,P35,IF(Programm!$AD$6=2021,X35,IF(Programm!$AD$6=2022,AG35,IF(Programm!$AD$6=2023,AP35,FALSE))))</f>
        <v>1</v>
      </c>
      <c r="I35" s="264" t="s">
        <v>249</v>
      </c>
      <c r="J35" s="267">
        <v>2.25</v>
      </c>
      <c r="K35" s="267">
        <v>1.06</v>
      </c>
      <c r="L35" s="267">
        <v>1.1100000000000001</v>
      </c>
      <c r="M35" s="268">
        <v>3.3</v>
      </c>
      <c r="N35" s="269">
        <v>1.17</v>
      </c>
      <c r="O35" s="270">
        <v>0.3</v>
      </c>
      <c r="Q35" s="264" t="s">
        <v>249</v>
      </c>
      <c r="R35" s="267">
        <v>2.25</v>
      </c>
      <c r="S35" s="267">
        <v>1.06</v>
      </c>
      <c r="T35" s="267">
        <v>1.1100000000000001</v>
      </c>
      <c r="U35" s="268">
        <v>3.3</v>
      </c>
      <c r="V35" s="269">
        <v>1.17</v>
      </c>
      <c r="W35" s="270">
        <v>0.3</v>
      </c>
      <c r="X35" s="9">
        <v>1</v>
      </c>
      <c r="Y35" s="26"/>
      <c r="Z35" s="266" t="s">
        <v>249</v>
      </c>
      <c r="AA35" s="395">
        <v>2.25</v>
      </c>
      <c r="AB35" s="395">
        <v>1.06</v>
      </c>
      <c r="AC35" s="395">
        <v>1.1100000000000001</v>
      </c>
      <c r="AD35" s="396">
        <v>3.3</v>
      </c>
      <c r="AE35" s="397">
        <v>1.17</v>
      </c>
      <c r="AF35" s="398">
        <v>0.3</v>
      </c>
      <c r="AG35" s="9">
        <v>1</v>
      </c>
      <c r="AI35" s="266" t="s">
        <v>249</v>
      </c>
      <c r="AJ35" s="395">
        <v>2.25</v>
      </c>
      <c r="AK35" s="395">
        <v>1.06</v>
      </c>
      <c r="AL35" s="395">
        <v>1.1100000000000001</v>
      </c>
      <c r="AM35" s="396">
        <v>3.3</v>
      </c>
      <c r="AN35" s="397">
        <v>1.17</v>
      </c>
      <c r="AO35" s="398">
        <v>0.3</v>
      </c>
      <c r="AP35" s="9">
        <v>1</v>
      </c>
    </row>
    <row r="36" spans="1:42" x14ac:dyDescent="0.3">
      <c r="A36" s="266" t="s">
        <v>250</v>
      </c>
      <c r="B36" s="50">
        <f>IF(Programm!$AD$6=2020,J36,IF(Programm!$AD$6=2021,R36,IF(Programm!$AD$6=2022,AA36,IF(Programm!$AD$6=2023,AJ36,FALSE))))</f>
        <v>1.62</v>
      </c>
      <c r="C36" s="50">
        <f>IF(Programm!$AD$6=2020,K36,IF(Programm!$AD$6=2021,S36,IF(Programm!$AD$6=2022,AB36,IF(Programm!$AD$6=2023,AK36,FALSE))))</f>
        <v>0.66</v>
      </c>
      <c r="D36" s="50">
        <f>IF(Programm!$AD$6=2020,L36,IF(Programm!$AD$6=2021,T36,IF(Programm!$AD$6=2022,AC36,IF(Programm!$AD$6=2023,AL36,FALSE))))</f>
        <v>0.92</v>
      </c>
      <c r="E36" s="50">
        <f>IF(Programm!$AD$6=2020,M36,IF(Programm!$AD$6=2021,U36,IF(Programm!$AD$6=2022,AD36,IF(Programm!$AD$6=2023,AM36,FALSE))))</f>
        <v>3.3</v>
      </c>
      <c r="F36" s="50">
        <f>IF(Programm!$AD$6=2020,N36,IF(Programm!$AD$6=2021,V36,IF(Programm!$AD$6=2022,AE36,IF(Programm!$AD$6=2023,AN36,FALSE))))</f>
        <v>1.17</v>
      </c>
      <c r="G36" s="50">
        <f>IF(Programm!$AD$6=2020,O36,IF(Programm!$AD$6=2021,W36,IF(Programm!$AD$6=2022,AF36,IF(Programm!$AD$6=2023,AO36,FALSE))))</f>
        <v>0.3</v>
      </c>
      <c r="H36" s="448">
        <f>IF(Programm!$AD$6=2020,P36,IF(Programm!$AD$6=2021,X36,IF(Programm!$AD$6=2022,AG36,IF(Programm!$AD$6=2023,AP36,FALSE))))</f>
        <v>1</v>
      </c>
      <c r="I36" s="264" t="s">
        <v>250</v>
      </c>
      <c r="J36" s="267">
        <v>1.62</v>
      </c>
      <c r="K36" s="267">
        <v>0.66</v>
      </c>
      <c r="L36" s="267">
        <v>0.92</v>
      </c>
      <c r="M36" s="268">
        <v>3.3</v>
      </c>
      <c r="N36" s="269">
        <v>1.17</v>
      </c>
      <c r="O36" s="270">
        <v>0.3</v>
      </c>
      <c r="Q36" s="264" t="s">
        <v>250</v>
      </c>
      <c r="R36" s="267">
        <v>1.62</v>
      </c>
      <c r="S36" s="267">
        <v>0.66</v>
      </c>
      <c r="T36" s="267">
        <v>0.92</v>
      </c>
      <c r="U36" s="268">
        <v>3.3</v>
      </c>
      <c r="V36" s="269">
        <v>1.17</v>
      </c>
      <c r="W36" s="270">
        <v>0.3</v>
      </c>
      <c r="X36" s="9">
        <v>1</v>
      </c>
      <c r="Y36" s="26"/>
      <c r="Z36" s="266" t="s">
        <v>250</v>
      </c>
      <c r="AA36" s="395">
        <v>1.62</v>
      </c>
      <c r="AB36" s="395">
        <v>0.66</v>
      </c>
      <c r="AC36" s="395">
        <v>0.92</v>
      </c>
      <c r="AD36" s="396">
        <v>3.3</v>
      </c>
      <c r="AE36" s="397">
        <v>1.17</v>
      </c>
      <c r="AF36" s="398">
        <v>0.3</v>
      </c>
      <c r="AG36" s="9">
        <v>1</v>
      </c>
      <c r="AI36" s="266" t="s">
        <v>250</v>
      </c>
      <c r="AJ36" s="395">
        <v>1.62</v>
      </c>
      <c r="AK36" s="395">
        <v>0.66</v>
      </c>
      <c r="AL36" s="395">
        <v>0.92</v>
      </c>
      <c r="AM36" s="396">
        <v>3.3</v>
      </c>
      <c r="AN36" s="397">
        <v>1.17</v>
      </c>
      <c r="AO36" s="398">
        <v>0.3</v>
      </c>
      <c r="AP36" s="9">
        <v>1</v>
      </c>
    </row>
    <row r="37" spans="1:42" x14ac:dyDescent="0.3">
      <c r="A37" s="266" t="s">
        <v>251</v>
      </c>
      <c r="B37" s="50">
        <f>IF(Programm!$AD$6=2020,J37,IF(Programm!$AD$6=2021,R37,IF(Programm!$AD$6=2022,AA37,IF(Programm!$AD$6=2023,AJ37,FALSE))))</f>
        <v>1.34</v>
      </c>
      <c r="C37" s="50">
        <f>IF(Programm!$AD$6=2020,K37,IF(Programm!$AD$6=2021,S37,IF(Programm!$AD$6=2022,AB37,IF(Programm!$AD$6=2023,AK37,FALSE))))</f>
        <v>0.77</v>
      </c>
      <c r="D37" s="50">
        <f>IF(Programm!$AD$6=2020,L37,IF(Programm!$AD$6=2021,T37,IF(Programm!$AD$6=2022,AC37,IF(Programm!$AD$6=2023,AL37,FALSE))))</f>
        <v>0.12</v>
      </c>
      <c r="E37" s="50">
        <f>IF(Programm!$AD$6=2020,M37,IF(Programm!$AD$6=2021,U37,IF(Programm!$AD$6=2022,AD37,IF(Programm!$AD$6=2023,AM37,FALSE))))</f>
        <v>3</v>
      </c>
      <c r="F37" s="50">
        <f>IF(Programm!$AD$6=2020,N37,IF(Programm!$AD$6=2021,V37,IF(Programm!$AD$6=2022,AE37,IF(Programm!$AD$6=2023,AN37,FALSE))))</f>
        <v>1.21</v>
      </c>
      <c r="G37" s="50">
        <f>IF(Programm!$AD$6=2020,O37,IF(Programm!$AD$6=2021,W37,IF(Programm!$AD$6=2022,AF37,IF(Programm!$AD$6=2023,AO37,FALSE))))</f>
        <v>0.3</v>
      </c>
      <c r="H37" s="448">
        <f>IF(Programm!$AD$6=2020,P37,IF(Programm!$AD$6=2021,X37,IF(Programm!$AD$6=2022,AG37,IF(Programm!$AD$6=2023,AP37,FALSE))))</f>
        <v>1</v>
      </c>
      <c r="I37" s="264" t="s">
        <v>251</v>
      </c>
      <c r="J37" s="267">
        <v>1.34</v>
      </c>
      <c r="K37" s="267">
        <v>0.77</v>
      </c>
      <c r="L37" s="267">
        <v>0.12</v>
      </c>
      <c r="M37" s="268">
        <v>3</v>
      </c>
      <c r="N37" s="269">
        <v>1.21</v>
      </c>
      <c r="O37" s="270">
        <v>0.3</v>
      </c>
      <c r="Q37" s="264" t="s">
        <v>251</v>
      </c>
      <c r="R37" s="267">
        <v>1.34</v>
      </c>
      <c r="S37" s="267">
        <v>0.77</v>
      </c>
      <c r="T37" s="267">
        <v>0.12</v>
      </c>
      <c r="U37" s="268">
        <v>3</v>
      </c>
      <c r="V37" s="269">
        <v>1.21</v>
      </c>
      <c r="W37" s="270">
        <v>0.3</v>
      </c>
      <c r="X37" s="9">
        <v>1</v>
      </c>
      <c r="Y37" s="26"/>
      <c r="Z37" s="266" t="s">
        <v>251</v>
      </c>
      <c r="AA37" s="395">
        <v>1.34</v>
      </c>
      <c r="AB37" s="395">
        <v>0.77</v>
      </c>
      <c r="AC37" s="395">
        <v>0.12</v>
      </c>
      <c r="AD37" s="396">
        <v>3</v>
      </c>
      <c r="AE37" s="397">
        <v>1.21</v>
      </c>
      <c r="AF37" s="398">
        <v>0.3</v>
      </c>
      <c r="AG37" s="9">
        <v>1</v>
      </c>
      <c r="AI37" s="266" t="s">
        <v>251</v>
      </c>
      <c r="AJ37" s="395">
        <v>1.34</v>
      </c>
      <c r="AK37" s="395">
        <v>0.77</v>
      </c>
      <c r="AL37" s="395">
        <v>0.12</v>
      </c>
      <c r="AM37" s="396">
        <v>3</v>
      </c>
      <c r="AN37" s="397">
        <v>1.21</v>
      </c>
      <c r="AO37" s="398">
        <v>0.3</v>
      </c>
      <c r="AP37" s="9">
        <v>1</v>
      </c>
    </row>
    <row r="38" spans="1:42" x14ac:dyDescent="0.3">
      <c r="A38" s="266" t="s">
        <v>252</v>
      </c>
      <c r="B38" s="50">
        <f>IF(Programm!$AD$6=2020,J38,IF(Programm!$AD$6=2021,R38,IF(Programm!$AD$6=2022,AA38,IF(Programm!$AD$6=2023,AJ38,FALSE))))</f>
        <v>2.29</v>
      </c>
      <c r="C38" s="50">
        <f>IF(Programm!$AD$6=2020,K38,IF(Programm!$AD$6=2021,S38,IF(Programm!$AD$6=2022,AB38,IF(Programm!$AD$6=2023,AK38,FALSE))))</f>
        <v>1.26</v>
      </c>
      <c r="D38" s="50">
        <f>IF(Programm!$AD$6=2020,L38,IF(Programm!$AD$6=2021,T38,IF(Programm!$AD$6=2022,AC38,IF(Programm!$AD$6=2023,AL38,FALSE))))</f>
        <v>0.31</v>
      </c>
      <c r="E38" s="50">
        <f>IF(Programm!$AD$6=2020,M38,IF(Programm!$AD$6=2021,U38,IF(Programm!$AD$6=2022,AD38,IF(Programm!$AD$6=2023,AM38,FALSE))))</f>
        <v>3</v>
      </c>
      <c r="F38" s="50">
        <f>IF(Programm!$AD$6=2020,N38,IF(Programm!$AD$6=2021,V38,IF(Programm!$AD$6=2022,AE38,IF(Programm!$AD$6=2023,AN38,FALSE))))</f>
        <v>1.21</v>
      </c>
      <c r="G38" s="50">
        <f>IF(Programm!$AD$6=2020,O38,IF(Programm!$AD$6=2021,W38,IF(Programm!$AD$6=2022,AF38,IF(Programm!$AD$6=2023,AO38,FALSE))))</f>
        <v>0.3</v>
      </c>
      <c r="H38" s="448">
        <f>IF(Programm!$AD$6=2020,P38,IF(Programm!$AD$6=2021,X38,IF(Programm!$AD$6=2022,AG38,IF(Programm!$AD$6=2023,AP38,FALSE))))</f>
        <v>1</v>
      </c>
      <c r="I38" s="264" t="s">
        <v>252</v>
      </c>
      <c r="J38" s="267">
        <v>2.29</v>
      </c>
      <c r="K38" s="267">
        <v>1.26</v>
      </c>
      <c r="L38" s="267">
        <v>0.31</v>
      </c>
      <c r="M38" s="268">
        <v>3</v>
      </c>
      <c r="N38" s="269">
        <v>1.21</v>
      </c>
      <c r="O38" s="270">
        <v>0.3</v>
      </c>
      <c r="Q38" s="264" t="s">
        <v>252</v>
      </c>
      <c r="R38" s="267">
        <v>2.29</v>
      </c>
      <c r="S38" s="267">
        <v>1.26</v>
      </c>
      <c r="T38" s="267">
        <v>0.31</v>
      </c>
      <c r="U38" s="268">
        <v>3</v>
      </c>
      <c r="V38" s="269">
        <v>1.21</v>
      </c>
      <c r="W38" s="270">
        <v>0.3</v>
      </c>
      <c r="X38" s="9">
        <v>1</v>
      </c>
      <c r="Y38" s="26"/>
      <c r="Z38" s="266" t="s">
        <v>252</v>
      </c>
      <c r="AA38" s="395">
        <v>2.29</v>
      </c>
      <c r="AB38" s="395">
        <v>1.26</v>
      </c>
      <c r="AC38" s="395">
        <v>0.31</v>
      </c>
      <c r="AD38" s="396">
        <v>3</v>
      </c>
      <c r="AE38" s="397">
        <v>1.21</v>
      </c>
      <c r="AF38" s="398">
        <v>0.3</v>
      </c>
      <c r="AG38" s="9">
        <v>1</v>
      </c>
      <c r="AI38" s="266" t="s">
        <v>252</v>
      </c>
      <c r="AJ38" s="395">
        <v>2.29</v>
      </c>
      <c r="AK38" s="395">
        <v>1.26</v>
      </c>
      <c r="AL38" s="395">
        <v>0.31</v>
      </c>
      <c r="AM38" s="396">
        <v>3</v>
      </c>
      <c r="AN38" s="397">
        <v>1.21</v>
      </c>
      <c r="AO38" s="398">
        <v>0.3</v>
      </c>
      <c r="AP38" s="9">
        <v>1</v>
      </c>
    </row>
    <row r="39" spans="1:42" x14ac:dyDescent="0.3">
      <c r="A39" s="266" t="s">
        <v>253</v>
      </c>
      <c r="B39" s="50">
        <f>IF(Programm!$AD$6=2020,J39,IF(Programm!$AD$6=2021,R39,IF(Programm!$AD$6=2022,AA39,IF(Programm!$AD$6=2023,AJ39,FALSE))))</f>
        <v>1.87</v>
      </c>
      <c r="C39" s="50">
        <f>IF(Programm!$AD$6=2020,K39,IF(Programm!$AD$6=2021,S39,IF(Programm!$AD$6=2022,AB39,IF(Programm!$AD$6=2023,AK39,FALSE))))</f>
        <v>0.57999999999999996</v>
      </c>
      <c r="D39" s="50">
        <f>IF(Programm!$AD$6=2020,L39,IF(Programm!$AD$6=2021,T39,IF(Programm!$AD$6=2022,AC39,IF(Programm!$AD$6=2023,AL39,FALSE))))</f>
        <v>0.91</v>
      </c>
      <c r="E39" s="50">
        <f>IF(Programm!$AD$6=2020,M39,IF(Programm!$AD$6=2021,U39,IF(Programm!$AD$6=2022,AD39,IF(Programm!$AD$6=2023,AM39,FALSE))))</f>
        <v>3</v>
      </c>
      <c r="F39" s="50">
        <f>IF(Programm!$AD$6=2020,N39,IF(Programm!$AD$6=2021,V39,IF(Programm!$AD$6=2022,AE39,IF(Programm!$AD$6=2023,AN39,FALSE))))</f>
        <v>1.21</v>
      </c>
      <c r="G39" s="50">
        <f>IF(Programm!$AD$6=2020,O39,IF(Programm!$AD$6=2021,W39,IF(Programm!$AD$6=2022,AF39,IF(Programm!$AD$6=2023,AO39,FALSE))))</f>
        <v>0.3</v>
      </c>
      <c r="H39" s="448">
        <f>IF(Programm!$AD$6=2020,P39,IF(Programm!$AD$6=2021,X39,IF(Programm!$AD$6=2022,AG39,IF(Programm!$AD$6=2023,AP39,FALSE))))</f>
        <v>1</v>
      </c>
      <c r="I39" s="264" t="s">
        <v>253</v>
      </c>
      <c r="J39" s="267">
        <v>1.87</v>
      </c>
      <c r="K39" s="267">
        <v>0.57999999999999996</v>
      </c>
      <c r="L39" s="267">
        <v>0.91</v>
      </c>
      <c r="M39" s="268">
        <v>3</v>
      </c>
      <c r="N39" s="269">
        <v>1.21</v>
      </c>
      <c r="O39" s="270">
        <v>0.3</v>
      </c>
      <c r="Q39" s="264" t="s">
        <v>253</v>
      </c>
      <c r="R39" s="267">
        <v>1.87</v>
      </c>
      <c r="S39" s="267">
        <v>0.57999999999999996</v>
      </c>
      <c r="T39" s="267">
        <v>0.91</v>
      </c>
      <c r="U39" s="268">
        <v>3</v>
      </c>
      <c r="V39" s="269">
        <v>1.21</v>
      </c>
      <c r="W39" s="270">
        <v>0.3</v>
      </c>
      <c r="X39" s="9">
        <v>1</v>
      </c>
      <c r="Y39" s="26"/>
      <c r="Z39" s="266" t="s">
        <v>253</v>
      </c>
      <c r="AA39" s="395">
        <v>1.87</v>
      </c>
      <c r="AB39" s="395">
        <v>0.57999999999999996</v>
      </c>
      <c r="AC39" s="395">
        <v>0.91</v>
      </c>
      <c r="AD39" s="396">
        <v>3</v>
      </c>
      <c r="AE39" s="397">
        <v>1.21</v>
      </c>
      <c r="AF39" s="398">
        <v>0.3</v>
      </c>
      <c r="AG39" s="9">
        <v>1</v>
      </c>
      <c r="AI39" s="266" t="s">
        <v>253</v>
      </c>
      <c r="AJ39" s="395">
        <v>1.87</v>
      </c>
      <c r="AK39" s="395">
        <v>0.57999999999999996</v>
      </c>
      <c r="AL39" s="395">
        <v>0.91</v>
      </c>
      <c r="AM39" s="396">
        <v>3</v>
      </c>
      <c r="AN39" s="397">
        <v>1.21</v>
      </c>
      <c r="AO39" s="398">
        <v>0.3</v>
      </c>
      <c r="AP39" s="9">
        <v>1</v>
      </c>
    </row>
    <row r="40" spans="1:42" x14ac:dyDescent="0.3">
      <c r="A40" s="9" t="s">
        <v>254</v>
      </c>
      <c r="B40" s="50">
        <f>IF(Programm!$AD$6=2020,J40,IF(Programm!$AD$6=2021,R40,IF(Programm!$AD$6=2022,AA40,IF(Programm!$AD$6=2023,AJ40,FALSE))))</f>
        <v>0.71</v>
      </c>
      <c r="C40" s="50">
        <f>IF(Programm!$AD$6=2020,K40,IF(Programm!$AD$6=2021,S40,IF(Programm!$AD$6=2022,AB40,IF(Programm!$AD$6=2023,AK40,FALSE))))</f>
        <v>0.4</v>
      </c>
      <c r="D40" s="50">
        <f>IF(Programm!$AD$6=2020,L40,IF(Programm!$AD$6=2021,T40,IF(Programm!$AD$6=2022,AC40,IF(Programm!$AD$6=2023,AL40,FALSE))))</f>
        <v>0.38</v>
      </c>
      <c r="E40" s="50">
        <f>IF(Programm!$AD$6=2020,M40,IF(Programm!$AD$6=2021,U40,IF(Programm!$AD$6=2022,AD40,IF(Programm!$AD$6=2023,AM40,FALSE))))</f>
        <v>3</v>
      </c>
      <c r="F40" s="50">
        <f>IF(Programm!$AD$6=2020,N40,IF(Programm!$AD$6=2021,V40,IF(Programm!$AD$6=2022,AE40,IF(Programm!$AD$6=2023,AN40,FALSE))))</f>
        <v>1.1499999999999999</v>
      </c>
      <c r="G40" s="50">
        <f>IF(Programm!$AD$6=2020,O40,IF(Programm!$AD$6=2021,W40,IF(Programm!$AD$6=2022,AF40,IF(Programm!$AD$6=2023,AO40,FALSE))))</f>
        <v>0.3</v>
      </c>
      <c r="H40" s="448">
        <f>IF(Programm!$AD$6=2020,P40,IF(Programm!$AD$6=2021,X40,IF(Programm!$AD$6=2022,AG40,IF(Programm!$AD$6=2023,AP40,FALSE))))</f>
        <v>1</v>
      </c>
      <c r="I40" s="265" t="s">
        <v>254</v>
      </c>
      <c r="J40" s="267">
        <v>0.71</v>
      </c>
      <c r="K40" s="267">
        <v>0.4</v>
      </c>
      <c r="L40" s="267">
        <v>0.38</v>
      </c>
      <c r="M40" s="268">
        <v>3</v>
      </c>
      <c r="N40" s="269">
        <v>1.1499999999999999</v>
      </c>
      <c r="O40" s="270">
        <v>0.3</v>
      </c>
      <c r="Q40" s="265" t="s">
        <v>254</v>
      </c>
      <c r="R40" s="267">
        <v>0.71</v>
      </c>
      <c r="S40" s="267">
        <v>0.4</v>
      </c>
      <c r="T40" s="267">
        <v>0.38</v>
      </c>
      <c r="U40" s="268">
        <v>3</v>
      </c>
      <c r="V40" s="269">
        <v>1.1499999999999999</v>
      </c>
      <c r="W40" s="270">
        <v>0.3</v>
      </c>
      <c r="X40" s="9">
        <v>1</v>
      </c>
      <c r="Y40" s="26"/>
      <c r="Z40" s="9" t="s">
        <v>254</v>
      </c>
      <c r="AA40" s="395">
        <v>0.71</v>
      </c>
      <c r="AB40" s="395">
        <v>0.4</v>
      </c>
      <c r="AC40" s="395">
        <v>0.38</v>
      </c>
      <c r="AD40" s="396">
        <v>3</v>
      </c>
      <c r="AE40" s="397">
        <v>1.1499999999999999</v>
      </c>
      <c r="AF40" s="398">
        <v>0.3</v>
      </c>
      <c r="AG40" s="9">
        <v>1</v>
      </c>
      <c r="AI40" s="9" t="s">
        <v>254</v>
      </c>
      <c r="AJ40" s="395">
        <v>0.71</v>
      </c>
      <c r="AK40" s="395">
        <v>0.4</v>
      </c>
      <c r="AL40" s="395">
        <v>0.38</v>
      </c>
      <c r="AM40" s="396">
        <v>3</v>
      </c>
      <c r="AN40" s="397">
        <v>1.1499999999999999</v>
      </c>
      <c r="AO40" s="398">
        <v>0.3</v>
      </c>
      <c r="AP40" s="9">
        <v>1</v>
      </c>
    </row>
    <row r="41" spans="1:42" x14ac:dyDescent="0.3">
      <c r="A41" s="9" t="s">
        <v>255</v>
      </c>
      <c r="B41" s="50">
        <f>IF(Programm!$AD$6=2020,J41,IF(Programm!$AD$6=2021,R41,IF(Programm!$AD$6=2022,AA41,IF(Programm!$AD$6=2023,AJ41,FALSE))))</f>
        <v>0.63</v>
      </c>
      <c r="C41" s="50">
        <f>IF(Programm!$AD$6=2020,K41,IF(Programm!$AD$6=2021,S41,IF(Programm!$AD$6=2022,AB41,IF(Programm!$AD$6=2023,AK41,FALSE))))</f>
        <v>0.4</v>
      </c>
      <c r="D41" s="50">
        <f>IF(Programm!$AD$6=2020,L41,IF(Programm!$AD$6=2021,T41,IF(Programm!$AD$6=2022,AC41,IF(Programm!$AD$6=2023,AL41,FALSE))))</f>
        <v>0.31</v>
      </c>
      <c r="E41" s="50">
        <f>IF(Programm!$AD$6=2020,M41,IF(Programm!$AD$6=2021,U41,IF(Programm!$AD$6=2022,AD41,IF(Programm!$AD$6=2023,AM41,FALSE))))</f>
        <v>3</v>
      </c>
      <c r="F41" s="50">
        <f>IF(Programm!$AD$6=2020,N41,IF(Programm!$AD$6=2021,V41,IF(Programm!$AD$6=2022,AE41,IF(Programm!$AD$6=2023,AN41,FALSE))))</f>
        <v>1.1499999999999999</v>
      </c>
      <c r="G41" s="50">
        <f>IF(Programm!$AD$6=2020,O41,IF(Programm!$AD$6=2021,W41,IF(Programm!$AD$6=2022,AF41,IF(Programm!$AD$6=2023,AO41,FALSE))))</f>
        <v>0.3</v>
      </c>
      <c r="H41" s="448">
        <f>IF(Programm!$AD$6=2020,P41,IF(Programm!$AD$6=2021,X41,IF(Programm!$AD$6=2022,AG41,IF(Programm!$AD$6=2023,AP41,FALSE))))</f>
        <v>1</v>
      </c>
      <c r="I41" s="265" t="s">
        <v>255</v>
      </c>
      <c r="J41" s="267">
        <v>0.63</v>
      </c>
      <c r="K41" s="267">
        <v>0.4</v>
      </c>
      <c r="L41" s="267">
        <v>0.31</v>
      </c>
      <c r="M41" s="268">
        <v>3</v>
      </c>
      <c r="N41" s="269">
        <v>1.1499999999999999</v>
      </c>
      <c r="O41" s="270">
        <v>0.3</v>
      </c>
      <c r="Q41" s="265" t="s">
        <v>255</v>
      </c>
      <c r="R41" s="267">
        <v>0.63</v>
      </c>
      <c r="S41" s="267">
        <v>0.4</v>
      </c>
      <c r="T41" s="267">
        <v>0.31</v>
      </c>
      <c r="U41" s="268">
        <v>3</v>
      </c>
      <c r="V41" s="269">
        <v>1.1499999999999999</v>
      </c>
      <c r="W41" s="270">
        <v>0.3</v>
      </c>
      <c r="X41" s="9">
        <v>1</v>
      </c>
      <c r="Y41" s="26"/>
      <c r="Z41" s="9" t="s">
        <v>255</v>
      </c>
      <c r="AA41" s="395">
        <v>0.63</v>
      </c>
      <c r="AB41" s="395">
        <v>0.4</v>
      </c>
      <c r="AC41" s="395">
        <v>0.31</v>
      </c>
      <c r="AD41" s="396">
        <v>3</v>
      </c>
      <c r="AE41" s="397">
        <v>1.1499999999999999</v>
      </c>
      <c r="AF41" s="398">
        <v>0.3</v>
      </c>
      <c r="AG41" s="9">
        <v>1</v>
      </c>
      <c r="AI41" s="9" t="s">
        <v>255</v>
      </c>
      <c r="AJ41" s="395">
        <v>0.63</v>
      </c>
      <c r="AK41" s="395">
        <v>0.4</v>
      </c>
      <c r="AL41" s="395">
        <v>0.31</v>
      </c>
      <c r="AM41" s="396">
        <v>3</v>
      </c>
      <c r="AN41" s="397">
        <v>1.1499999999999999</v>
      </c>
      <c r="AO41" s="398">
        <v>0.3</v>
      </c>
      <c r="AP41" s="9">
        <v>1</v>
      </c>
    </row>
    <row r="42" spans="1:42" x14ac:dyDescent="0.3">
      <c r="A42"/>
      <c r="C42" s="11"/>
      <c r="D42" s="12"/>
      <c r="E42" s="12"/>
      <c r="F42" s="13"/>
      <c r="G42" s="14"/>
      <c r="Y42" s="15"/>
    </row>
    <row r="43" spans="1:42" x14ac:dyDescent="0.3">
      <c r="A43"/>
      <c r="C43" s="11"/>
      <c r="D43" s="12"/>
      <c r="E43" s="12"/>
      <c r="F43" s="13"/>
      <c r="G43" s="14"/>
      <c r="Q43" s="191" t="s">
        <v>225</v>
      </c>
      <c r="R43" s="182">
        <v>23.3</v>
      </c>
      <c r="S43" s="183">
        <v>10.31</v>
      </c>
      <c r="T43" s="184">
        <v>12.1</v>
      </c>
      <c r="U43" s="173">
        <v>2.56</v>
      </c>
      <c r="V43" s="174">
        <v>1.17</v>
      </c>
      <c r="W43" s="175">
        <v>0.24</v>
      </c>
      <c r="X43" s="435"/>
      <c r="Y43" s="15"/>
      <c r="Z43" s="27"/>
      <c r="AA43" s="434"/>
      <c r="AB43" s="434"/>
      <c r="AC43" s="434"/>
      <c r="AD43" s="435"/>
      <c r="AE43" s="436"/>
      <c r="AF43" s="435"/>
      <c r="AG43" s="435"/>
      <c r="AH43" s="27"/>
    </row>
    <row r="44" spans="1:42" s="26" customFormat="1" x14ac:dyDescent="0.3">
      <c r="A44"/>
      <c r="B44" s="10"/>
      <c r="C44" s="11"/>
      <c r="D44" s="12"/>
      <c r="E44" s="12"/>
      <c r="F44" s="13"/>
      <c r="G44" s="14"/>
      <c r="I44" s="9"/>
      <c r="J44" s="9"/>
      <c r="K44" s="9"/>
      <c r="L44" s="9"/>
      <c r="M44" s="9"/>
      <c r="N44" s="9"/>
      <c r="O44" s="9"/>
      <c r="P44" s="9"/>
      <c r="Q44" s="191" t="s">
        <v>226</v>
      </c>
      <c r="R44" s="182">
        <v>23.4</v>
      </c>
      <c r="S44" s="183">
        <v>10.36</v>
      </c>
      <c r="T44" s="184">
        <v>12.3</v>
      </c>
      <c r="U44" s="173">
        <v>2.56</v>
      </c>
      <c r="V44" s="174">
        <v>1.17</v>
      </c>
      <c r="W44" s="175">
        <v>0.24</v>
      </c>
      <c r="X44" s="435"/>
      <c r="Y44" s="9"/>
      <c r="Z44" s="27"/>
      <c r="AA44" s="434"/>
      <c r="AB44" s="434"/>
      <c r="AC44" s="434"/>
      <c r="AD44" s="435"/>
      <c r="AE44" s="436"/>
      <c r="AF44" s="435"/>
      <c r="AG44" s="435"/>
      <c r="AH44" s="412"/>
    </row>
    <row r="45" spans="1:42" s="26" customFormat="1" x14ac:dyDescent="0.3">
      <c r="A45" s="2"/>
      <c r="B45" s="17"/>
      <c r="C45" s="18"/>
      <c r="D45" s="20"/>
      <c r="E45" s="12"/>
      <c r="F45" s="13"/>
      <c r="G45" s="19"/>
      <c r="I45" s="9"/>
      <c r="J45" s="9"/>
      <c r="K45" s="9"/>
      <c r="L45" s="9"/>
      <c r="M45" s="9"/>
      <c r="N45" s="9"/>
      <c r="O45" s="9"/>
      <c r="P45" s="9"/>
      <c r="Q45" s="191" t="s">
        <v>227</v>
      </c>
      <c r="R45" s="182">
        <v>38.1</v>
      </c>
      <c r="S45" s="183">
        <v>15.76</v>
      </c>
      <c r="T45" s="192">
        <v>21.9</v>
      </c>
      <c r="U45" s="173">
        <v>2.56</v>
      </c>
      <c r="V45" s="174">
        <v>1.17</v>
      </c>
      <c r="W45" s="175">
        <v>0.24</v>
      </c>
      <c r="X45" s="435"/>
      <c r="Y45" s="9"/>
      <c r="Z45" s="27"/>
      <c r="AA45" s="434"/>
      <c r="AB45" s="434"/>
      <c r="AC45" s="434"/>
      <c r="AD45" s="435"/>
      <c r="AE45" s="436"/>
      <c r="AF45" s="435"/>
      <c r="AG45" s="435"/>
      <c r="AH45" s="412"/>
    </row>
    <row r="46" spans="1:42" s="15" customFormat="1" x14ac:dyDescent="0.3">
      <c r="A46" s="2"/>
      <c r="B46" s="10"/>
      <c r="C46" s="11"/>
      <c r="D46" s="12"/>
      <c r="E46" s="12"/>
      <c r="F46" s="13"/>
      <c r="G46" s="22"/>
      <c r="I46" s="9"/>
      <c r="J46" s="9"/>
      <c r="K46" s="9"/>
      <c r="L46" s="9"/>
      <c r="M46" s="9"/>
      <c r="N46" s="9"/>
      <c r="O46" s="9"/>
      <c r="P46" s="9"/>
      <c r="Q46" s="191" t="s">
        <v>228</v>
      </c>
      <c r="R46" s="182">
        <v>39.700000000000003</v>
      </c>
      <c r="S46" s="183">
        <v>16.329999999999998</v>
      </c>
      <c r="T46" s="192">
        <v>23.1</v>
      </c>
      <c r="U46" s="173">
        <v>2.56</v>
      </c>
      <c r="V46" s="174">
        <v>1.17</v>
      </c>
      <c r="W46" s="175">
        <v>0.24</v>
      </c>
      <c r="X46" s="435"/>
      <c r="Y46" s="9"/>
      <c r="Z46" s="27"/>
      <c r="AA46" s="434"/>
      <c r="AB46" s="434"/>
      <c r="AC46" s="434"/>
      <c r="AD46" s="435"/>
      <c r="AE46" s="436"/>
      <c r="AF46" s="435"/>
      <c r="AG46" s="435"/>
      <c r="AH46" s="437"/>
    </row>
    <row r="47" spans="1:42" s="15" customFormat="1" x14ac:dyDescent="0.3">
      <c r="A47" s="2"/>
      <c r="B47" s="10"/>
      <c r="C47" s="11"/>
      <c r="D47" s="12"/>
      <c r="E47" s="12"/>
      <c r="F47" s="13"/>
      <c r="G47" s="19"/>
      <c r="I47" s="9"/>
      <c r="J47" s="9"/>
      <c r="K47" s="9"/>
      <c r="L47" s="9"/>
      <c r="M47" s="9"/>
      <c r="N47" s="9"/>
      <c r="O47" s="9"/>
      <c r="P47" s="9"/>
      <c r="Q47" s="194" t="s">
        <v>229</v>
      </c>
      <c r="R47" s="182">
        <v>14.2</v>
      </c>
      <c r="S47" s="183">
        <v>5.16</v>
      </c>
      <c r="T47" s="184">
        <v>7.86</v>
      </c>
      <c r="U47" s="173">
        <v>2.56</v>
      </c>
      <c r="V47" s="174">
        <v>1.17</v>
      </c>
      <c r="W47" s="175">
        <v>0.24</v>
      </c>
      <c r="X47" s="435"/>
      <c r="Y47" s="9"/>
      <c r="Z47" s="27"/>
      <c r="AA47" s="434"/>
      <c r="AB47" s="434"/>
      <c r="AC47" s="434"/>
      <c r="AD47" s="435"/>
      <c r="AE47" s="436"/>
      <c r="AF47" s="435"/>
      <c r="AG47" s="435"/>
      <c r="AH47" s="437"/>
    </row>
    <row r="48" spans="1:42" x14ac:dyDescent="0.3">
      <c r="A48" s="2"/>
      <c r="C48" s="11"/>
      <c r="D48" s="12"/>
      <c r="E48" s="12"/>
      <c r="F48" s="13"/>
      <c r="G48" s="14"/>
      <c r="Q48" s="197" t="s">
        <v>230</v>
      </c>
      <c r="R48" s="182">
        <v>13.38</v>
      </c>
      <c r="S48" s="183">
        <v>4.8499999999999996</v>
      </c>
      <c r="T48" s="184">
        <v>7.3</v>
      </c>
      <c r="U48" s="173">
        <v>2.56</v>
      </c>
      <c r="V48" s="174">
        <v>1.17</v>
      </c>
      <c r="W48" s="175">
        <v>0.24</v>
      </c>
      <c r="X48" s="435"/>
      <c r="Z48" s="27"/>
      <c r="AA48" s="434"/>
      <c r="AB48" s="434"/>
      <c r="AC48" s="434"/>
      <c r="AD48" s="435"/>
      <c r="AE48" s="436"/>
      <c r="AF48" s="435"/>
      <c r="AG48" s="435"/>
      <c r="AH48" s="27"/>
    </row>
    <row r="49" spans="1:34" x14ac:dyDescent="0.3">
      <c r="A49" s="2"/>
      <c r="B49" s="17"/>
      <c r="C49" s="18"/>
      <c r="D49" s="20"/>
      <c r="E49" s="12"/>
      <c r="F49" s="13"/>
      <c r="G49" s="14"/>
      <c r="Q49" s="197" t="s">
        <v>231</v>
      </c>
      <c r="R49" s="182">
        <v>12.86</v>
      </c>
      <c r="S49" s="183">
        <v>4.6399999999999997</v>
      </c>
      <c r="T49" s="184">
        <v>7.25</v>
      </c>
      <c r="U49" s="173">
        <v>2.56</v>
      </c>
      <c r="V49" s="174">
        <v>1.17</v>
      </c>
      <c r="W49" s="175">
        <v>0.24</v>
      </c>
      <c r="X49" s="435"/>
      <c r="Z49" s="27"/>
      <c r="AA49" s="434"/>
      <c r="AB49" s="434"/>
      <c r="AC49" s="434"/>
      <c r="AD49" s="435"/>
      <c r="AE49" s="436"/>
      <c r="AF49" s="435"/>
      <c r="AG49" s="435"/>
      <c r="AH49" s="27"/>
    </row>
    <row r="50" spans="1:34" x14ac:dyDescent="0.3">
      <c r="A50" s="2"/>
      <c r="C50" s="11"/>
      <c r="D50" s="12"/>
      <c r="E50" s="12"/>
      <c r="F50" s="13"/>
      <c r="G50" s="22"/>
      <c r="Q50" s="197" t="s">
        <v>232</v>
      </c>
      <c r="R50" s="182">
        <v>13.86</v>
      </c>
      <c r="S50" s="183">
        <v>5.0999999999999996</v>
      </c>
      <c r="T50" s="184">
        <v>7.35</v>
      </c>
      <c r="U50" s="173">
        <v>2.56</v>
      </c>
      <c r="V50" s="174">
        <v>1.17</v>
      </c>
      <c r="W50" s="175">
        <v>0.24</v>
      </c>
      <c r="X50" s="435"/>
      <c r="Z50" s="27"/>
      <c r="AA50" s="434"/>
      <c r="AB50" s="434"/>
      <c r="AC50" s="434"/>
      <c r="AD50" s="435"/>
      <c r="AE50" s="436"/>
      <c r="AF50" s="435"/>
      <c r="AG50" s="435"/>
      <c r="AH50" s="27"/>
    </row>
    <row r="51" spans="1:34" x14ac:dyDescent="0.3">
      <c r="A51" s="2"/>
      <c r="B51" s="17"/>
      <c r="C51" s="18"/>
      <c r="D51" s="20"/>
      <c r="E51" s="12"/>
      <c r="F51" s="13"/>
      <c r="G51" s="14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x14ac:dyDescent="0.3">
      <c r="A52" s="2"/>
      <c r="B52" s="17"/>
      <c r="C52" s="18"/>
      <c r="D52" s="20"/>
      <c r="E52" s="12"/>
      <c r="F52" s="13"/>
      <c r="G52" s="14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4" x14ac:dyDescent="0.3">
      <c r="A53" s="2"/>
      <c r="C53" s="11"/>
      <c r="D53" s="12"/>
      <c r="E53" s="12"/>
      <c r="F53" s="13"/>
      <c r="G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34" x14ac:dyDescent="0.3">
      <c r="A54" s="2"/>
      <c r="B54" s="17"/>
      <c r="C54" s="18"/>
      <c r="D54" s="20"/>
      <c r="E54" s="12"/>
      <c r="F54" s="13"/>
      <c r="G54" s="14"/>
    </row>
    <row r="55" spans="1:34" x14ac:dyDescent="0.3">
      <c r="A55" s="2"/>
      <c r="C55" s="11"/>
      <c r="D55" s="12"/>
      <c r="E55" s="12"/>
      <c r="F55" s="13"/>
      <c r="G55" s="14"/>
    </row>
    <row r="56" spans="1:34" x14ac:dyDescent="0.3">
      <c r="A56" s="2"/>
      <c r="B56" s="17"/>
      <c r="C56" s="18"/>
      <c r="D56" s="20"/>
      <c r="E56" s="12"/>
      <c r="F56" s="13"/>
      <c r="G56" s="14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34" x14ac:dyDescent="0.3">
      <c r="A57" s="2"/>
      <c r="C57" s="11"/>
      <c r="D57" s="12"/>
      <c r="E57" s="12"/>
      <c r="F57" s="13"/>
      <c r="G57" s="14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34" x14ac:dyDescent="0.3">
      <c r="A58" s="2"/>
      <c r="C58" s="11"/>
      <c r="D58" s="12"/>
      <c r="E58" s="12"/>
      <c r="F58" s="13"/>
      <c r="G58" s="14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Z58" s="21"/>
    </row>
    <row r="59" spans="1:34" x14ac:dyDescent="0.3">
      <c r="A59" s="2"/>
      <c r="C59" s="11"/>
      <c r="D59" s="12"/>
      <c r="E59" s="12"/>
      <c r="F59" s="13"/>
      <c r="G59" s="19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34" s="21" customFormat="1" x14ac:dyDescent="0.3">
      <c r="A60" s="2"/>
      <c r="B60" s="10"/>
      <c r="C60" s="11"/>
      <c r="D60" s="12"/>
      <c r="E60" s="12"/>
      <c r="F60" s="13"/>
      <c r="G60" s="19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Z60" s="9"/>
    </row>
    <row r="61" spans="1:34" s="21" customFormat="1" x14ac:dyDescent="0.3">
      <c r="A61" s="2"/>
      <c r="B61" s="10"/>
      <c r="C61" s="11"/>
      <c r="D61" s="12"/>
      <c r="E61" s="12"/>
      <c r="F61" s="13"/>
      <c r="G61" s="1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34" x14ac:dyDescent="0.3">
      <c r="A62" s="2"/>
      <c r="C62" s="11"/>
      <c r="D62" s="12"/>
      <c r="E62" s="12"/>
      <c r="F62" s="23"/>
      <c r="G62" s="19"/>
      <c r="Y62" s="26"/>
      <c r="Z62" s="21"/>
    </row>
    <row r="63" spans="1:34" x14ac:dyDescent="0.3">
      <c r="A63" s="2"/>
      <c r="C63" s="11"/>
      <c r="D63" s="12"/>
      <c r="E63" s="12"/>
      <c r="F63" s="23"/>
      <c r="G63" s="19"/>
      <c r="Y63" s="26"/>
      <c r="Z63" s="26"/>
    </row>
    <row r="64" spans="1:34" s="21" customFormat="1" x14ac:dyDescent="0.3">
      <c r="A64" s="2"/>
      <c r="B64" s="10"/>
      <c r="C64" s="11"/>
      <c r="D64" s="12"/>
      <c r="E64" s="12"/>
      <c r="F64" s="13"/>
      <c r="G64" s="1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6"/>
      <c r="Z64" s="26"/>
    </row>
    <row r="65" spans="1:26" s="21" customFormat="1" x14ac:dyDescent="0.3">
      <c r="A65" s="2"/>
      <c r="B65" s="10"/>
      <c r="C65" s="11"/>
      <c r="D65" s="12"/>
      <c r="E65" s="12"/>
      <c r="F65" s="13"/>
      <c r="G65" s="1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6"/>
    </row>
    <row r="66" spans="1:26" s="26" customFormat="1" x14ac:dyDescent="0.3">
      <c r="A66" s="2"/>
      <c r="B66" s="10"/>
      <c r="C66" s="11"/>
      <c r="D66" s="12"/>
      <c r="E66" s="12"/>
      <c r="F66" s="13"/>
      <c r="G66" s="1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6" customFormat="1" x14ac:dyDescent="0.3">
      <c r="A67" s="2"/>
      <c r="B67" s="10"/>
      <c r="C67" s="11"/>
      <c r="D67" s="12"/>
      <c r="E67" s="12"/>
      <c r="F67" s="13"/>
      <c r="G67" s="1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6" customFormat="1" x14ac:dyDescent="0.3">
      <c r="A68" s="2"/>
      <c r="B68" s="10"/>
      <c r="C68" s="11"/>
      <c r="D68" s="12"/>
      <c r="E68" s="12"/>
      <c r="F68" s="13"/>
      <c r="G68" s="1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3">
      <c r="A69" s="2"/>
      <c r="C69" s="11"/>
      <c r="D69" s="12"/>
    </row>
    <row r="70" spans="1:26" x14ac:dyDescent="0.3">
      <c r="A70" s="2"/>
      <c r="C70" s="11"/>
      <c r="D70" s="12"/>
    </row>
    <row r="71" spans="1:26" x14ac:dyDescent="0.3">
      <c r="A71" s="2"/>
      <c r="C71" s="11"/>
      <c r="D71" s="12"/>
    </row>
    <row r="72" spans="1:26" x14ac:dyDescent="0.3">
      <c r="A72" s="2"/>
      <c r="C72" s="11"/>
      <c r="D72" s="12"/>
    </row>
    <row r="73" spans="1:26" x14ac:dyDescent="0.3">
      <c r="A73" s="2"/>
      <c r="C73" s="11"/>
      <c r="D73" s="12"/>
    </row>
    <row r="74" spans="1:26" x14ac:dyDescent="0.3">
      <c r="A74" s="2"/>
      <c r="C74" s="11"/>
      <c r="D74" s="12"/>
    </row>
    <row r="75" spans="1:26" x14ac:dyDescent="0.3">
      <c r="A75" s="2"/>
      <c r="C75" s="11"/>
      <c r="D75" s="12"/>
    </row>
    <row r="76" spans="1:26" x14ac:dyDescent="0.3">
      <c r="A76" s="2"/>
      <c r="C76" s="11"/>
      <c r="D76" s="12"/>
    </row>
    <row r="77" spans="1:26" x14ac:dyDescent="0.3">
      <c r="A77" s="2"/>
      <c r="C77" s="11"/>
      <c r="D77" s="12"/>
    </row>
    <row r="80" spans="1:26" x14ac:dyDescent="0.3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6" x14ac:dyDescent="0.3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6" x14ac:dyDescent="0.3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6" x14ac:dyDescent="0.3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6" x14ac:dyDescent="0.3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x14ac:dyDescent="0.3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" customFormat="1" x14ac:dyDescent="0.3">
      <c r="A88" s="9"/>
      <c r="B88" s="24"/>
    </row>
    <row r="89" spans="1:26" s="1" customFormat="1" x14ac:dyDescent="0.3">
      <c r="A89" s="9"/>
      <c r="B89" s="24"/>
    </row>
    <row r="90" spans="1:26" s="1" customFormat="1" x14ac:dyDescent="0.3">
      <c r="A90" s="9"/>
      <c r="B90" s="24"/>
    </row>
    <row r="91" spans="1:26" s="1" customFormat="1" x14ac:dyDescent="0.3">
      <c r="A91" s="9"/>
      <c r="B91" s="24"/>
    </row>
    <row r="92" spans="1:26" s="1" customFormat="1" x14ac:dyDescent="0.3">
      <c r="A92" s="9"/>
      <c r="B92" s="24"/>
    </row>
    <row r="93" spans="1:26" s="1" customFormat="1" x14ac:dyDescent="0.3">
      <c r="A93" s="9"/>
      <c r="B93" s="24"/>
    </row>
    <row r="94" spans="1:26" s="1" customFormat="1" x14ac:dyDescent="0.3">
      <c r="A94" s="9"/>
      <c r="B94" s="24"/>
    </row>
    <row r="95" spans="1:26" s="1" customFormat="1" x14ac:dyDescent="0.3">
      <c r="A95" s="9"/>
      <c r="B95" s="24"/>
    </row>
    <row r="96" spans="1:26" s="1" customFormat="1" x14ac:dyDescent="0.3">
      <c r="A96" s="9"/>
      <c r="B96" s="24"/>
    </row>
    <row r="97" spans="1:2" s="1" customFormat="1" x14ac:dyDescent="0.3">
      <c r="A97" s="9"/>
      <c r="B97" s="24"/>
    </row>
    <row r="98" spans="1:2" s="1" customFormat="1" x14ac:dyDescent="0.3">
      <c r="A98" s="9"/>
      <c r="B98" s="24"/>
    </row>
    <row r="99" spans="1:2" s="1" customFormat="1" x14ac:dyDescent="0.3">
      <c r="A99" s="9"/>
      <c r="B99" s="24"/>
    </row>
    <row r="100" spans="1:2" s="1" customFormat="1" x14ac:dyDescent="0.3">
      <c r="A100" s="9"/>
      <c r="B100" s="24"/>
    </row>
    <row r="101" spans="1:2" s="1" customFormat="1" x14ac:dyDescent="0.3">
      <c r="A101" s="9"/>
      <c r="B101" s="24"/>
    </row>
    <row r="102" spans="1:2" s="1" customFormat="1" x14ac:dyDescent="0.3">
      <c r="A102" s="9"/>
      <c r="B102" s="24"/>
    </row>
    <row r="103" spans="1:2" s="1" customFormat="1" x14ac:dyDescent="0.3">
      <c r="A103" s="9"/>
      <c r="B103" s="24"/>
    </row>
    <row r="104" spans="1:2" s="1" customFormat="1" x14ac:dyDescent="0.3">
      <c r="A104" s="9"/>
      <c r="B104" s="24"/>
    </row>
    <row r="105" spans="1:2" s="1" customFormat="1" x14ac:dyDescent="0.3">
      <c r="A105" s="9"/>
      <c r="B105" s="24"/>
    </row>
    <row r="106" spans="1:2" s="1" customFormat="1" x14ac:dyDescent="0.3">
      <c r="A106" s="9"/>
      <c r="B106" s="24"/>
    </row>
    <row r="107" spans="1:2" s="1" customFormat="1" x14ac:dyDescent="0.3">
      <c r="A107" s="9"/>
      <c r="B107" s="24"/>
    </row>
    <row r="108" spans="1:2" s="1" customFormat="1" x14ac:dyDescent="0.3">
      <c r="A108" s="9"/>
      <c r="B108" s="24"/>
    </row>
    <row r="109" spans="1:2" s="1" customFormat="1" x14ac:dyDescent="0.3">
      <c r="A109" s="9"/>
      <c r="B109" s="24"/>
    </row>
    <row r="110" spans="1:2" s="1" customFormat="1" x14ac:dyDescent="0.3">
      <c r="A110" s="9"/>
      <c r="B110" s="24"/>
    </row>
    <row r="111" spans="1:2" s="1" customFormat="1" x14ac:dyDescent="0.3">
      <c r="A111" s="9"/>
      <c r="B111" s="24"/>
    </row>
    <row r="112" spans="1:2" s="1" customFormat="1" x14ac:dyDescent="0.3">
      <c r="A112" s="9"/>
      <c r="B112" s="24"/>
    </row>
    <row r="113" spans="1:2" s="1" customFormat="1" x14ac:dyDescent="0.3">
      <c r="A113" s="9"/>
      <c r="B113" s="24"/>
    </row>
    <row r="114" spans="1:2" s="1" customFormat="1" x14ac:dyDescent="0.3">
      <c r="A114" s="9"/>
      <c r="B114" s="24"/>
    </row>
    <row r="115" spans="1:2" s="1" customFormat="1" x14ac:dyDescent="0.3">
      <c r="A115" s="9"/>
      <c r="B115" s="24"/>
    </row>
    <row r="116" spans="1:2" s="1" customFormat="1" x14ac:dyDescent="0.3">
      <c r="A116" s="9"/>
      <c r="B116" s="24"/>
    </row>
    <row r="117" spans="1:2" s="1" customFormat="1" x14ac:dyDescent="0.3">
      <c r="A117" s="9"/>
      <c r="B117" s="24"/>
    </row>
    <row r="118" spans="1:2" s="1" customFormat="1" x14ac:dyDescent="0.3">
      <c r="A118" s="9"/>
      <c r="B118" s="24"/>
    </row>
    <row r="119" spans="1:2" s="1" customFormat="1" x14ac:dyDescent="0.3">
      <c r="A119" s="9"/>
      <c r="B119" s="24"/>
    </row>
    <row r="120" spans="1:2" s="1" customFormat="1" x14ac:dyDescent="0.3">
      <c r="A120" s="9"/>
      <c r="B120" s="24"/>
    </row>
    <row r="121" spans="1:2" s="1" customFormat="1" x14ac:dyDescent="0.3">
      <c r="A121" s="9"/>
      <c r="B121" s="24"/>
    </row>
    <row r="122" spans="1:2" s="1" customFormat="1" x14ac:dyDescent="0.3">
      <c r="A122" s="9"/>
      <c r="B122" s="24"/>
    </row>
    <row r="123" spans="1:2" s="1" customFormat="1" x14ac:dyDescent="0.3">
      <c r="A123" s="9"/>
      <c r="B123" s="24"/>
    </row>
    <row r="124" spans="1:2" s="1" customFormat="1" x14ac:dyDescent="0.3">
      <c r="A124" s="9"/>
      <c r="B124" s="24"/>
    </row>
    <row r="125" spans="1:2" s="1" customFormat="1" x14ac:dyDescent="0.3">
      <c r="A125" s="9"/>
      <c r="B125" s="24"/>
    </row>
    <row r="126" spans="1:2" s="1" customFormat="1" x14ac:dyDescent="0.3">
      <c r="A126" s="9"/>
      <c r="B126" s="24"/>
    </row>
    <row r="127" spans="1:2" s="1" customFormat="1" x14ac:dyDescent="0.3">
      <c r="A127" s="9"/>
      <c r="B127" s="24"/>
    </row>
    <row r="128" spans="1:2" s="1" customFormat="1" x14ac:dyDescent="0.3">
      <c r="A128" s="9"/>
      <c r="B128" s="24"/>
    </row>
    <row r="129" spans="1:2" s="1" customFormat="1" x14ac:dyDescent="0.3">
      <c r="A129" s="9"/>
      <c r="B129" s="24"/>
    </row>
    <row r="130" spans="1:2" s="1" customFormat="1" x14ac:dyDescent="0.3">
      <c r="A130" s="9"/>
      <c r="B130" s="24"/>
    </row>
    <row r="131" spans="1:2" s="1" customFormat="1" x14ac:dyDescent="0.3">
      <c r="A131" s="9"/>
      <c r="B131" s="24"/>
    </row>
    <row r="132" spans="1:2" s="1" customFormat="1" x14ac:dyDescent="0.3">
      <c r="A132" s="9"/>
      <c r="B132" s="24"/>
    </row>
    <row r="133" spans="1:2" s="1" customFormat="1" x14ac:dyDescent="0.3">
      <c r="A133" s="9"/>
      <c r="B133" s="24"/>
    </row>
    <row r="134" spans="1:2" s="1" customFormat="1" x14ac:dyDescent="0.3">
      <c r="A134" s="9"/>
      <c r="B134" s="24"/>
    </row>
    <row r="135" spans="1:2" s="1" customFormat="1" x14ac:dyDescent="0.3">
      <c r="A135" s="9"/>
      <c r="B135" s="24"/>
    </row>
    <row r="136" spans="1:2" s="1" customFormat="1" x14ac:dyDescent="0.3">
      <c r="A136" s="9"/>
      <c r="B136" s="24"/>
    </row>
    <row r="137" spans="1:2" s="1" customFormat="1" x14ac:dyDescent="0.3">
      <c r="A137" s="9"/>
      <c r="B137" s="24"/>
    </row>
    <row r="138" spans="1:2" s="1" customFormat="1" x14ac:dyDescent="0.3">
      <c r="A138" s="9"/>
      <c r="B138" s="24"/>
    </row>
    <row r="139" spans="1:2" s="1" customFormat="1" x14ac:dyDescent="0.3">
      <c r="A139" s="9"/>
      <c r="B139" s="24"/>
    </row>
    <row r="140" spans="1:2" s="1" customFormat="1" x14ac:dyDescent="0.3">
      <c r="A140" s="9"/>
      <c r="B140" s="24"/>
    </row>
    <row r="141" spans="1:2" s="1" customFormat="1" x14ac:dyDescent="0.3">
      <c r="A141" s="9"/>
      <c r="B141" s="24"/>
    </row>
    <row r="142" spans="1:2" s="1" customFormat="1" x14ac:dyDescent="0.3">
      <c r="A142" s="9"/>
      <c r="B142" s="24"/>
    </row>
    <row r="143" spans="1:2" s="1" customFormat="1" x14ac:dyDescent="0.3">
      <c r="A143" s="9"/>
      <c r="B143" s="24"/>
    </row>
    <row r="144" spans="1:2" s="1" customFormat="1" x14ac:dyDescent="0.3">
      <c r="A144" s="9"/>
      <c r="B144" s="24"/>
    </row>
    <row r="145" spans="1:25" s="1" customFormat="1" x14ac:dyDescent="0.3">
      <c r="A145" s="9"/>
      <c r="B145" s="24"/>
    </row>
    <row r="146" spans="1:25" s="1" customFormat="1" x14ac:dyDescent="0.3">
      <c r="A146" s="9"/>
      <c r="B146" s="24"/>
    </row>
    <row r="147" spans="1:25" s="1" customFormat="1" x14ac:dyDescent="0.3">
      <c r="A147" s="9"/>
      <c r="B147" s="24"/>
    </row>
    <row r="148" spans="1:25" s="1" customFormat="1" x14ac:dyDescent="0.3">
      <c r="A148" s="9"/>
      <c r="B148" s="24"/>
    </row>
    <row r="149" spans="1:25" s="1" customFormat="1" x14ac:dyDescent="0.3">
      <c r="A149" s="9"/>
      <c r="B149" s="24"/>
    </row>
    <row r="150" spans="1:25" s="1" customFormat="1" x14ac:dyDescent="0.3">
      <c r="A150" s="9"/>
      <c r="B150" s="24"/>
    </row>
    <row r="151" spans="1:25" s="1" customFormat="1" x14ac:dyDescent="0.3">
      <c r="A151" s="9"/>
      <c r="B151" s="24"/>
    </row>
    <row r="152" spans="1:25" s="1" customFormat="1" x14ac:dyDescent="0.3">
      <c r="A152" s="9"/>
      <c r="B152" s="24"/>
    </row>
    <row r="153" spans="1:25" s="1" customFormat="1" x14ac:dyDescent="0.3">
      <c r="A153" s="9"/>
      <c r="B153" s="24"/>
    </row>
    <row r="154" spans="1:25" s="1" customFormat="1" x14ac:dyDescent="0.3">
      <c r="A154" s="9"/>
      <c r="B154" s="24"/>
    </row>
    <row r="155" spans="1:25" s="1" customFormat="1" x14ac:dyDescent="0.3">
      <c r="A155" s="9"/>
      <c r="B155" s="24"/>
    </row>
    <row r="156" spans="1:25" s="1" customFormat="1" x14ac:dyDescent="0.3">
      <c r="A156" s="9"/>
      <c r="B156" s="24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5" s="1" customFormat="1" x14ac:dyDescent="0.3">
      <c r="A157" s="9"/>
      <c r="B157" s="24"/>
    </row>
    <row r="158" spans="1:25" s="1" customFormat="1" x14ac:dyDescent="0.3">
      <c r="A158" s="9"/>
      <c r="B158" s="24"/>
    </row>
    <row r="159" spans="1:25" s="1" customFormat="1" x14ac:dyDescent="0.3">
      <c r="A159" s="9"/>
      <c r="B159" s="24"/>
    </row>
    <row r="160" spans="1:25" s="1" customFormat="1" x14ac:dyDescent="0.3">
      <c r="A160" s="9"/>
      <c r="B160" s="24"/>
      <c r="Y160" s="9"/>
    </row>
    <row r="161" spans="1:26" s="1" customFormat="1" x14ac:dyDescent="0.3">
      <c r="A161" s="9"/>
      <c r="B161" s="24"/>
      <c r="Z161" s="9"/>
    </row>
    <row r="162" spans="1:26" s="1" customFormat="1" x14ac:dyDescent="0.3">
      <c r="A162" s="9"/>
      <c r="B162" s="24"/>
    </row>
    <row r="163" spans="1:26" s="1" customFormat="1" x14ac:dyDescent="0.3">
      <c r="A163" s="9"/>
      <c r="B163" s="24"/>
    </row>
    <row r="164" spans="1:26" x14ac:dyDescent="0.3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1" customFormat="1" x14ac:dyDescent="0.3">
      <c r="A165" s="16"/>
      <c r="B165" s="10"/>
    </row>
    <row r="166" spans="1:26" s="1" customFormat="1" x14ac:dyDescent="0.25">
      <c r="A166" s="25"/>
      <c r="B166" s="10"/>
    </row>
    <row r="167" spans="1:26" s="1" customFormat="1" x14ac:dyDescent="0.25">
      <c r="A167" s="25"/>
      <c r="B167" s="10"/>
    </row>
    <row r="168" spans="1:26" s="1" customFormat="1" x14ac:dyDescent="0.25">
      <c r="A168" s="25"/>
      <c r="B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6" s="1" customFormat="1" x14ac:dyDescent="0.25">
      <c r="A169" s="25"/>
      <c r="B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6" s="1" customFormat="1" x14ac:dyDescent="0.25">
      <c r="A170" s="25"/>
      <c r="B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6" s="1" customFormat="1" x14ac:dyDescent="0.25">
      <c r="A171" s="25"/>
      <c r="B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6" s="1" customFormat="1" x14ac:dyDescent="0.25">
      <c r="A172" s="25"/>
      <c r="B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6" s="1" customFormat="1" x14ac:dyDescent="0.25">
      <c r="A173" s="25"/>
      <c r="B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s="1" customFormat="1" x14ac:dyDescent="0.25">
      <c r="A174" s="25"/>
      <c r="B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s="1" customFormat="1" x14ac:dyDescent="0.25">
      <c r="A175" s="25"/>
      <c r="B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s="10" customFormat="1" x14ac:dyDescent="0.25">
      <c r="A176" s="25"/>
      <c r="C176" s="1"/>
      <c r="D176" s="1"/>
      <c r="E176" s="1"/>
      <c r="F176" s="1"/>
      <c r="G176" s="1"/>
    </row>
    <row r="177" spans="1:24" s="10" customFormat="1" x14ac:dyDescent="0.25">
      <c r="A177" s="25"/>
      <c r="C177" s="1"/>
      <c r="D177" s="1"/>
      <c r="E177" s="1"/>
      <c r="F177" s="1"/>
      <c r="G177" s="1"/>
    </row>
    <row r="178" spans="1:24" s="10" customFormat="1" x14ac:dyDescent="0.25">
      <c r="A178" s="25"/>
      <c r="C178" s="1"/>
      <c r="D178" s="1"/>
      <c r="E178" s="1"/>
      <c r="F178" s="1"/>
      <c r="G178" s="1"/>
    </row>
    <row r="179" spans="1:24" s="10" customFormat="1" x14ac:dyDescent="0.25">
      <c r="A179" s="25"/>
      <c r="C179" s="1"/>
      <c r="D179" s="1"/>
      <c r="E179" s="1"/>
      <c r="F179" s="1"/>
      <c r="G179" s="1"/>
    </row>
    <row r="180" spans="1:24" s="10" customFormat="1" x14ac:dyDescent="0.25">
      <c r="A180" s="25"/>
      <c r="C180" s="1"/>
      <c r="D180" s="1"/>
      <c r="E180" s="1"/>
      <c r="F180" s="1"/>
      <c r="G180" s="1"/>
    </row>
    <row r="181" spans="1:24" s="10" customFormat="1" x14ac:dyDescent="0.25">
      <c r="A181" s="25"/>
      <c r="C181" s="1"/>
      <c r="D181" s="1"/>
      <c r="E181" s="1"/>
      <c r="F181" s="1"/>
      <c r="G181" s="1"/>
    </row>
    <row r="182" spans="1:24" s="10" customFormat="1" x14ac:dyDescent="0.25">
      <c r="A182" s="25"/>
      <c r="C182" s="1"/>
      <c r="D182" s="1"/>
      <c r="E182" s="1"/>
      <c r="F182" s="1"/>
      <c r="G182" s="1"/>
    </row>
    <row r="183" spans="1:24" s="10" customFormat="1" x14ac:dyDescent="0.25">
      <c r="A183" s="25"/>
      <c r="C183" s="1"/>
      <c r="D183" s="1"/>
      <c r="E183" s="1"/>
      <c r="F183" s="1"/>
      <c r="G183" s="1"/>
    </row>
    <row r="184" spans="1:24" s="10" customFormat="1" x14ac:dyDescent="0.25">
      <c r="A184" s="25"/>
      <c r="C184" s="1"/>
      <c r="D184" s="1"/>
      <c r="E184" s="1"/>
      <c r="F184" s="1"/>
      <c r="G184" s="1"/>
    </row>
    <row r="185" spans="1:24" s="10" customFormat="1" x14ac:dyDescent="0.25">
      <c r="A185" s="25"/>
      <c r="C185" s="1"/>
      <c r="D185" s="1"/>
      <c r="E185" s="1"/>
      <c r="F185" s="1"/>
      <c r="G185" s="1"/>
    </row>
    <row r="186" spans="1:24" s="10" customFormat="1" x14ac:dyDescent="0.25">
      <c r="A186" s="25"/>
      <c r="C186" s="1"/>
      <c r="D186" s="1"/>
      <c r="E186" s="1"/>
      <c r="F186" s="1"/>
      <c r="G186" s="1"/>
    </row>
    <row r="187" spans="1:24" s="10" customFormat="1" x14ac:dyDescent="0.25">
      <c r="A187" s="25"/>
      <c r="C187" s="1"/>
      <c r="D187" s="1"/>
      <c r="E187" s="1"/>
      <c r="F187" s="1"/>
      <c r="G187" s="1"/>
    </row>
    <row r="188" spans="1:24" s="10" customFormat="1" x14ac:dyDescent="0.25">
      <c r="A188" s="25"/>
      <c r="C188" s="1"/>
      <c r="D188" s="1"/>
      <c r="E188" s="1"/>
      <c r="F188" s="1"/>
      <c r="G188" s="1"/>
    </row>
    <row r="189" spans="1:24" s="10" customFormat="1" x14ac:dyDescent="0.25">
      <c r="A189" s="25"/>
      <c r="C189" s="1"/>
      <c r="D189" s="1"/>
      <c r="E189" s="1"/>
      <c r="F189" s="1"/>
      <c r="G189" s="1"/>
    </row>
    <row r="190" spans="1:24" s="10" customFormat="1" x14ac:dyDescent="0.25">
      <c r="A190" s="25"/>
      <c r="C190" s="1"/>
      <c r="D190" s="1"/>
      <c r="E190" s="1"/>
      <c r="F190" s="1"/>
      <c r="G190" s="1"/>
    </row>
    <row r="191" spans="1:24" s="10" customFormat="1" x14ac:dyDescent="0.3">
      <c r="A191" s="25"/>
      <c r="C191" s="1"/>
      <c r="D191" s="1"/>
      <c r="E191" s="1"/>
      <c r="F191" s="1"/>
      <c r="G191" s="1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s="10" customFormat="1" x14ac:dyDescent="0.3">
      <c r="A192" s="25"/>
      <c r="C192" s="1"/>
      <c r="D192" s="1"/>
      <c r="E192" s="1"/>
      <c r="F192" s="1"/>
      <c r="G192" s="1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6" s="10" customFormat="1" x14ac:dyDescent="0.3">
      <c r="A193" s="25"/>
      <c r="C193" s="1"/>
      <c r="D193" s="1"/>
      <c r="E193" s="1"/>
      <c r="F193" s="1"/>
      <c r="G193" s="1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6" s="10" customFormat="1" x14ac:dyDescent="0.3">
      <c r="A194" s="25"/>
      <c r="C194" s="1"/>
      <c r="D194" s="1"/>
      <c r="E194" s="1"/>
      <c r="F194" s="1"/>
      <c r="G194" s="1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6" s="10" customFormat="1" x14ac:dyDescent="0.3">
      <c r="A195" s="25"/>
      <c r="C195" s="1"/>
      <c r="D195" s="1"/>
      <c r="E195" s="1"/>
      <c r="F195" s="1"/>
      <c r="G195" s="1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6" s="10" customFormat="1" x14ac:dyDescent="0.3">
      <c r="A196" s="25"/>
      <c r="C196" s="1"/>
      <c r="D196" s="1"/>
      <c r="E196" s="1"/>
      <c r="F196" s="1"/>
      <c r="G196" s="1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s="10" customFormat="1" x14ac:dyDescent="0.3">
      <c r="A197" s="25"/>
      <c r="C197" s="1"/>
      <c r="D197" s="1"/>
      <c r="E197" s="1"/>
      <c r="F197" s="1"/>
      <c r="G197" s="1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s="10" customFormat="1" x14ac:dyDescent="0.3">
      <c r="A198" s="25"/>
      <c r="C198" s="1"/>
      <c r="D198" s="1"/>
      <c r="E198" s="1"/>
      <c r="F198" s="1"/>
      <c r="G198" s="1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</sheetData>
  <conditionalFormatting sqref="B3:C3">
    <cfRule type="expression" dxfId="15" priority="5" stopIfTrue="1">
      <formula>$CK1="1"</formula>
    </cfRule>
    <cfRule type="expression" dxfId="14" priority="6">
      <formula>$CK1="1"</formula>
    </cfRule>
  </conditionalFormatting>
  <conditionalFormatting sqref="D3">
    <cfRule type="expression" dxfId="13" priority="3" stopIfTrue="1">
      <formula>$CK1="1"</formula>
    </cfRule>
    <cfRule type="expression" dxfId="12" priority="4">
      <formula>$CK1="1"</formula>
    </cfRule>
  </conditionalFormatting>
  <conditionalFormatting sqref="G3">
    <cfRule type="expression" dxfId="11" priority="1" stopIfTrue="1">
      <formula>$CK1="1"</formula>
    </cfRule>
    <cfRule type="expression" dxfId="10" priority="2">
      <formula>$CK1="1"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S165"/>
  <sheetViews>
    <sheetView zoomScaleNormal="100" workbookViewId="0">
      <pane xSplit="1" ySplit="5" topLeftCell="B6" activePane="bottomRight" state="frozen"/>
      <selection sqref="A1:G1"/>
      <selection pane="topRight" sqref="A1:G1"/>
      <selection pane="bottomLeft" sqref="A1:G1"/>
      <selection pane="bottomRight"/>
    </sheetView>
  </sheetViews>
  <sheetFormatPr baseColWidth="10" defaultColWidth="11.44140625" defaultRowHeight="14.4" x14ac:dyDescent="0.3"/>
  <cols>
    <col min="1" max="1" width="36" style="46" customWidth="1"/>
    <col min="2" max="2" width="10" style="388" customWidth="1"/>
    <col min="3" max="8" width="11.44140625" style="388"/>
    <col min="9" max="9" width="11.44140625" style="27"/>
    <col min="10" max="10" width="21" style="27" customWidth="1"/>
    <col min="11" max="18" width="11.44140625" style="27"/>
    <col min="19" max="19" width="47.44140625" style="27" bestFit="1" customWidth="1"/>
    <col min="20" max="27" width="11.44140625" style="27"/>
    <col min="28" max="28" width="30.33203125" style="27" customWidth="1"/>
    <col min="29" max="35" width="11.44140625" style="27"/>
    <col min="36" max="36" width="14.6640625" style="27" customWidth="1"/>
    <col min="37" max="37" width="30.6640625" style="27" customWidth="1"/>
    <col min="38" max="16384" width="11.44140625" style="27"/>
  </cols>
  <sheetData>
    <row r="1" spans="1:45" x14ac:dyDescent="0.3">
      <c r="J1" s="409"/>
      <c r="K1" s="27" t="s">
        <v>384</v>
      </c>
      <c r="AC1" s="386"/>
      <c r="AD1" s="27" t="s">
        <v>374</v>
      </c>
      <c r="AK1" s="428"/>
      <c r="AL1" s="27" t="s">
        <v>392</v>
      </c>
    </row>
    <row r="2" spans="1:45" x14ac:dyDescent="0.3">
      <c r="B2" s="444"/>
      <c r="C2"/>
      <c r="D2"/>
      <c r="E2" s="444"/>
      <c r="J2" s="27" t="s">
        <v>386</v>
      </c>
      <c r="K2" s="27" t="s">
        <v>385</v>
      </c>
      <c r="AC2" s="413"/>
      <c r="AK2" s="431"/>
      <c r="AL2" s="27" t="s">
        <v>394</v>
      </c>
    </row>
    <row r="3" spans="1:45" x14ac:dyDescent="0.3">
      <c r="B3" s="388" t="s">
        <v>189</v>
      </c>
      <c r="C3" s="388" t="s">
        <v>1</v>
      </c>
      <c r="D3" s="388" t="s">
        <v>2</v>
      </c>
      <c r="E3" s="388" t="s">
        <v>72</v>
      </c>
      <c r="F3" s="388" t="s">
        <v>190</v>
      </c>
      <c r="G3" s="388" t="s">
        <v>189</v>
      </c>
      <c r="H3" s="388" t="s">
        <v>379</v>
      </c>
      <c r="AB3" s="27" t="s">
        <v>383</v>
      </c>
      <c r="AK3" s="27" t="s">
        <v>401</v>
      </c>
    </row>
    <row r="4" spans="1:45" x14ac:dyDescent="0.3">
      <c r="C4" s="388" t="s">
        <v>71</v>
      </c>
      <c r="D4" s="388" t="s">
        <v>71</v>
      </c>
      <c r="AL4" s="444" t="s">
        <v>402</v>
      </c>
      <c r="AM4" t="s">
        <v>403</v>
      </c>
      <c r="AN4" t="s">
        <v>404</v>
      </c>
      <c r="AO4" s="444" t="s">
        <v>405</v>
      </c>
    </row>
    <row r="5" spans="1:45" ht="15.6" x14ac:dyDescent="0.35">
      <c r="A5" s="46" t="s">
        <v>74</v>
      </c>
      <c r="B5" s="444" t="s">
        <v>402</v>
      </c>
      <c r="C5" t="s">
        <v>403</v>
      </c>
      <c r="D5" t="s">
        <v>404</v>
      </c>
      <c r="E5" s="444" t="s">
        <v>405</v>
      </c>
      <c r="J5" s="201" t="s">
        <v>236</v>
      </c>
      <c r="K5" s="202" t="s">
        <v>189</v>
      </c>
      <c r="L5" s="203" t="s">
        <v>1</v>
      </c>
      <c r="M5" s="204" t="s">
        <v>233</v>
      </c>
      <c r="N5" s="205" t="s">
        <v>72</v>
      </c>
      <c r="O5" s="206" t="s">
        <v>190</v>
      </c>
      <c r="P5" s="388" t="s">
        <v>189</v>
      </c>
      <c r="Q5" s="388" t="s">
        <v>379</v>
      </c>
      <c r="S5" s="201" t="s">
        <v>237</v>
      </c>
      <c r="T5" s="202" t="s">
        <v>189</v>
      </c>
      <c r="U5" s="203" t="s">
        <v>1</v>
      </c>
      <c r="V5" s="204" t="s">
        <v>233</v>
      </c>
      <c r="W5" s="205" t="s">
        <v>72</v>
      </c>
      <c r="X5" s="206" t="s">
        <v>190</v>
      </c>
      <c r="Y5" s="388" t="s">
        <v>189</v>
      </c>
      <c r="Z5" s="388" t="s">
        <v>379</v>
      </c>
      <c r="AB5" s="402" t="s">
        <v>361</v>
      </c>
      <c r="AC5" s="403" t="s">
        <v>189</v>
      </c>
      <c r="AD5" s="404" t="s">
        <v>1</v>
      </c>
      <c r="AE5" s="405" t="s">
        <v>233</v>
      </c>
      <c r="AF5" s="406" t="s">
        <v>72</v>
      </c>
      <c r="AG5" s="209" t="s">
        <v>190</v>
      </c>
      <c r="AH5" s="407" t="s">
        <v>189</v>
      </c>
      <c r="AI5" s="407" t="s">
        <v>379</v>
      </c>
      <c r="AJ5"/>
      <c r="AK5" s="402" t="s">
        <v>390</v>
      </c>
      <c r="AL5" s="403" t="s">
        <v>189</v>
      </c>
      <c r="AM5" s="404" t="s">
        <v>1</v>
      </c>
      <c r="AN5" s="405" t="s">
        <v>233</v>
      </c>
      <c r="AO5" s="406" t="s">
        <v>72</v>
      </c>
      <c r="AP5" s="209" t="s">
        <v>190</v>
      </c>
      <c r="AQ5" s="407" t="s">
        <v>189</v>
      </c>
      <c r="AR5" s="407" t="s">
        <v>379</v>
      </c>
      <c r="AS5" s="27" t="s">
        <v>413</v>
      </c>
    </row>
    <row r="6" spans="1:45" x14ac:dyDescent="0.3">
      <c r="A6" s="45"/>
      <c r="B6" s="429"/>
      <c r="J6" s="208"/>
      <c r="K6" s="209"/>
      <c r="L6" s="210" t="s">
        <v>71</v>
      </c>
      <c r="M6" s="211" t="s">
        <v>71</v>
      </c>
      <c r="N6" s="212"/>
      <c r="O6" s="206"/>
      <c r="P6" s="207"/>
      <c r="Q6" s="207"/>
      <c r="S6" s="208"/>
      <c r="T6" s="209"/>
      <c r="U6" s="210" t="s">
        <v>71</v>
      </c>
      <c r="V6" s="211" t="s">
        <v>71</v>
      </c>
      <c r="W6" s="212"/>
      <c r="X6" s="206"/>
      <c r="Y6" s="207"/>
      <c r="Z6" s="207"/>
      <c r="AB6" s="208"/>
      <c r="AC6" s="209"/>
      <c r="AD6" s="210" t="s">
        <v>71</v>
      </c>
      <c r="AE6" s="211" t="s">
        <v>71</v>
      </c>
      <c r="AF6" s="212"/>
      <c r="AG6" s="206"/>
      <c r="AH6" s="207"/>
      <c r="AI6" s="207"/>
      <c r="AJ6" s="2"/>
      <c r="AK6" s="208"/>
      <c r="AL6" s="209"/>
      <c r="AM6" s="210" t="s">
        <v>71</v>
      </c>
      <c r="AN6" s="211" t="s">
        <v>71</v>
      </c>
      <c r="AO6" s="212"/>
      <c r="AP6" s="206"/>
      <c r="AQ6" s="207"/>
      <c r="AR6" s="207"/>
    </row>
    <row r="7" spans="1:45" x14ac:dyDescent="0.3">
      <c r="A7" s="45" t="str">
        <f>IF(AND(Programm!$AD$6=2020,J7&lt;&gt;""),J7,IF(AND(Programm!$AD$6=2021,S7&lt;&gt;""),S7,IF(AND(Programm!$AD$6=2022,AB7&lt;&gt;""),AB7,IF(AND(Programm!$AD$6=2023,AK7&lt;&gt;""),AK7,""))))</f>
        <v xml:space="preserve"> +++Getreide+++ </v>
      </c>
      <c r="B7" s="389" t="str">
        <f>IF(AND(Programm!$AD$6=2020,K7&lt;&gt;""),K7,IF(AND(Programm!$AD$6=2021,T7&lt;&gt;""),T7,IF(AND(Programm!$AD$6=2022,AC7&lt;&gt;""),AC7,IF(AND(Programm!$AD$6=2023,AL7&lt;&gt;""),AL7,""))))</f>
        <v/>
      </c>
      <c r="C7" s="389" t="str">
        <f>IF(AND(Programm!$AD$6=2020,L7&lt;&gt;""),L7,IF(AND(Programm!$AD$6=2021,U7&lt;&gt;""),U7,IF(AND(Programm!$AD$6=2022,AD7&lt;&gt;""),AD7,IF(AND(Programm!$AD$6=2023,AM7&lt;&gt;""),AM7,""))))</f>
        <v/>
      </c>
      <c r="D7" s="389" t="str">
        <f>IF(AND(Programm!$AD$6=2020,M7&lt;&gt;""),M7,IF(AND(Programm!$AD$6=2021,V7&lt;&gt;""),V7,IF(AND(Programm!$AD$6=2022,AE7&lt;&gt;""),AE7,IF(AND(Programm!$AD$6=2023,AN7&lt;&gt;""),AN7,""))))</f>
        <v/>
      </c>
      <c r="E7" s="389" t="str">
        <f>IF(AND(Programm!$AD$6=2020,N7&lt;&gt;""),N7,IF(AND(Programm!$AD$6=2021,W7&lt;&gt;""),W7,IF(AND(Programm!$AD$6=2022,AF7&lt;&gt;""),AF7,IF(AND(Programm!$AD$6=2023,AO7&lt;&gt;""),AO7,""))))</f>
        <v/>
      </c>
      <c r="F7" s="389" t="str">
        <f>IF(AND(Programm!$AD$6=2020,O7&lt;&gt;""),O7,IF(AND(Programm!$AD$6=2021,X7&lt;&gt;""),X7,IF(AND(Programm!$AD$6=2022,AG7&lt;&gt;""),AG7,IF(AND(Programm!$AD$6=2023,AP7&lt;&gt;""),AP7,""))))</f>
        <v/>
      </c>
      <c r="G7" s="389" t="str">
        <f>IF(AND(Programm!$AD$6=2020,P7&lt;&gt;""),P7,IF(AND(Programm!$AD$6=2021,Y7&lt;&gt;""),Y7,IF(AND(Programm!$AD$6=2022,AH7&lt;&gt;""),AH7,IF(AND(Programm!$AD$6=2023,AQ7&lt;&gt;""),AQ7,""))))</f>
        <v/>
      </c>
      <c r="H7" s="389" t="str">
        <f>IF(AND(Programm!$AD$6=2020,Q7&lt;&gt;""),Q7,IF(AND(Programm!$AD$6=2021,Z7&lt;&gt;""),Z7,IF(AND(Programm!$AD$6=2022,AI7&lt;&gt;""),AI7,IF(AND(Programm!$AD$6=2023,AR7&lt;&gt;""),AR7,""))))</f>
        <v/>
      </c>
      <c r="J7" s="213" t="s">
        <v>75</v>
      </c>
      <c r="K7" s="214"/>
      <c r="L7" s="215"/>
      <c r="M7" s="216"/>
      <c r="N7" s="217"/>
      <c r="O7" s="218"/>
      <c r="P7"/>
      <c r="Q7"/>
      <c r="S7" s="213" t="s">
        <v>75</v>
      </c>
      <c r="T7" s="214"/>
      <c r="U7" s="215"/>
      <c r="V7" s="216"/>
      <c r="W7" s="217"/>
      <c r="X7" s="218"/>
      <c r="Y7"/>
      <c r="Z7"/>
      <c r="AB7" s="213" t="s">
        <v>75</v>
      </c>
      <c r="AC7" s="214"/>
      <c r="AD7" s="215"/>
      <c r="AE7" s="216"/>
      <c r="AF7" s="217"/>
      <c r="AG7" s="218"/>
      <c r="AH7"/>
      <c r="AI7"/>
      <c r="AK7" s="213" t="s">
        <v>75</v>
      </c>
      <c r="AP7" s="218"/>
      <c r="AQ7"/>
      <c r="AR7"/>
    </row>
    <row r="8" spans="1:45" x14ac:dyDescent="0.3">
      <c r="A8" s="45" t="str">
        <f>IF(AND(Programm!$AD$6=2020,J8&lt;&gt;""),J8,IF(AND(Programm!$AD$6=2021,S8&lt;&gt;""),S8,IF(AND(Programm!$AD$6=2022,AB8&lt;&gt;""),AB8,IF(AND(Programm!$AD$6=2023,AK8&lt;&gt;""),AK8,""))))</f>
        <v>Winterweizen C-Sorte</v>
      </c>
      <c r="B8" s="389">
        <f>IF(AND(Programm!$AD$6=2020,K8&lt;&gt;""),K8,IF(AND(Programm!$AD$6=2021,T8&lt;&gt;""),T8,IF(AND(Programm!$AD$6=2022,AC8&lt;&gt;""),AC8,IF(AND(Programm!$AD$6=2023,AL8&lt;&gt;""),AL8,""))))</f>
        <v>12</v>
      </c>
      <c r="C8" s="389">
        <f>IF(AND(Programm!$AD$6=2020,L8&lt;&gt;""),L8,IF(AND(Programm!$AD$6=2021,U8&lt;&gt;""),U8,IF(AND(Programm!$AD$6=2022,AD8&lt;&gt;""),AD8,IF(AND(Programm!$AD$6=2023,AM8&lt;&gt;""),AM8,""))))</f>
        <v>1.81</v>
      </c>
      <c r="D8" s="389">
        <f>IF(AND(Programm!$AD$6=2020,M8&lt;&gt;""),M8,IF(AND(Programm!$AD$6=2021,V8&lt;&gt;""),V8,IF(AND(Programm!$AD$6=2022,AE8&lt;&gt;""),AE8,IF(AND(Programm!$AD$6=2023,AN8&lt;&gt;""),AN8,""))))</f>
        <v>0.8</v>
      </c>
      <c r="E8" s="389">
        <f>IF(AND(Programm!$AD$6=2020,N8&lt;&gt;""),N8,IF(AND(Programm!$AD$6=2021,W8&lt;&gt;""),W8,IF(AND(Programm!$AD$6=2022,AF8&lt;&gt;""),AF8,IF(AND(Programm!$AD$6=2023,AO8&lt;&gt;""),AO8,""))))</f>
        <v>86</v>
      </c>
      <c r="F8" s="389">
        <f>IF(AND(Programm!$AD$6=2020,O8&lt;&gt;""),O8,IF(AND(Programm!$AD$6=2021,X8&lt;&gt;""),X8,IF(AND(Programm!$AD$6=2022,AG8&lt;&gt;""),AG8,IF(AND(Programm!$AD$6=2023,AP8&lt;&gt;""),AP8,""))))</f>
        <v>10.317</v>
      </c>
      <c r="G8" s="389">
        <f>IF(AND(Programm!$AD$6=2020,P8&lt;&gt;""),P8,IF(AND(Programm!$AD$6=2021,Y8&lt;&gt;""),Y8,IF(AND(Programm!$AD$6=2022,AH8&lt;&gt;""),AH8,IF(AND(Programm!$AD$6=2023,AQ8&lt;&gt;""),AQ8,""))))</f>
        <v>11.996511627906976</v>
      </c>
      <c r="H8" s="389">
        <f>IF(AND(Programm!$AD$6=2020,Q8&lt;&gt;""),Q8,IF(AND(Programm!$AD$6=2021,Z8&lt;&gt;""),Z8,IF(AND(Programm!$AD$6=2022,AI8&lt;&gt;""),AI8,IF(AND(Programm!$AD$6=2023,AR8&lt;&gt;""),AR8,""))))</f>
        <v>3.4883720930238837E-3</v>
      </c>
      <c r="J8" s="219" t="s">
        <v>76</v>
      </c>
      <c r="K8" s="220">
        <v>12</v>
      </c>
      <c r="L8" s="221">
        <v>1.81</v>
      </c>
      <c r="M8" s="222">
        <v>0.8</v>
      </c>
      <c r="N8" s="223">
        <v>86</v>
      </c>
      <c r="O8" s="224">
        <f>+L8*5.7</f>
        <v>10.317</v>
      </c>
      <c r="P8" s="225">
        <f t="shared" ref="P8:P28" si="0">+O8/N8*100</f>
        <v>11.996511627906976</v>
      </c>
      <c r="Q8" s="226">
        <f t="shared" ref="Q8:Q28" si="1">+K8-P8</f>
        <v>3.4883720930238837E-3</v>
      </c>
      <c r="S8" s="219" t="s">
        <v>76</v>
      </c>
      <c r="T8" s="220">
        <v>12</v>
      </c>
      <c r="U8" s="221">
        <v>1.81</v>
      </c>
      <c r="V8" s="222">
        <v>0.8</v>
      </c>
      <c r="W8" s="223">
        <v>86</v>
      </c>
      <c r="X8" s="224">
        <f>+U8*5.7</f>
        <v>10.317</v>
      </c>
      <c r="Y8" s="225">
        <f t="shared" ref="Y8:Y28" si="2">+X8/W8*100</f>
        <v>11.996511627906976</v>
      </c>
      <c r="Z8" s="226">
        <f t="shared" ref="Z8:Z28" si="3">+T8-Y8</f>
        <v>3.4883720930238837E-3</v>
      </c>
      <c r="AB8" s="219" t="s">
        <v>76</v>
      </c>
      <c r="AC8" s="47">
        <v>12</v>
      </c>
      <c r="AD8" s="380">
        <v>1.81</v>
      </c>
      <c r="AE8" s="380">
        <v>0.8</v>
      </c>
      <c r="AF8" s="47">
        <v>86</v>
      </c>
      <c r="AG8" s="224">
        <f>+AD8*5.7</f>
        <v>10.317</v>
      </c>
      <c r="AH8" s="225">
        <f t="shared" ref="AH8:AH28" si="4">+AG8/AF8*100</f>
        <v>11.996511627906976</v>
      </c>
      <c r="AI8" s="226">
        <f t="shared" ref="AI8:AI28" si="5">+AC8-AH8</f>
        <v>3.4883720930238837E-3</v>
      </c>
      <c r="AK8" s="219" t="s">
        <v>76</v>
      </c>
      <c r="AL8" s="427">
        <v>12</v>
      </c>
      <c r="AM8" s="427">
        <v>1.81</v>
      </c>
      <c r="AN8" s="427">
        <v>0.8</v>
      </c>
      <c r="AO8" s="427">
        <v>86</v>
      </c>
      <c r="AP8" s="224">
        <f>+AM8*5.7</f>
        <v>10.317</v>
      </c>
      <c r="AQ8" s="225">
        <f t="shared" ref="AQ8:AQ28" si="6">+AP8/AO8*100</f>
        <v>11.996511627906976</v>
      </c>
      <c r="AR8" s="226">
        <f t="shared" ref="AR8:AR71" si="7">+AL8-AQ8</f>
        <v>3.4883720930238837E-3</v>
      </c>
    </row>
    <row r="9" spans="1:45" x14ac:dyDescent="0.3">
      <c r="A9" s="45" t="str">
        <f>IF(AND(Programm!$AD$6=2020,J9&lt;&gt;""),J9,IF(AND(Programm!$AD$6=2021,S9&lt;&gt;""),S9,IF(AND(Programm!$AD$6=2022,AB9&lt;&gt;""),AB9,IF(AND(Programm!$AD$6=2023,AK9&lt;&gt;""),AK9,""))))</f>
        <v>Winterweizen A/B-Sorte</v>
      </c>
      <c r="B9" s="389">
        <f>IF(AND(Programm!$AD$6=2020,K9&lt;&gt;""),K9,IF(AND(Programm!$AD$6=2021,T9&lt;&gt;""),T9,IF(AND(Programm!$AD$6=2022,AC9&lt;&gt;""),AC9,IF(AND(Programm!$AD$6=2023,AL9&lt;&gt;""),AL9,""))))</f>
        <v>14</v>
      </c>
      <c r="C9" s="389">
        <f>IF(AND(Programm!$AD$6=2020,L9&lt;&gt;""),L9,IF(AND(Programm!$AD$6=2021,U9&lt;&gt;""),U9,IF(AND(Programm!$AD$6=2022,AD9&lt;&gt;""),AD9,IF(AND(Programm!$AD$6=2023,AM9&lt;&gt;""),AM9,""))))</f>
        <v>2.11</v>
      </c>
      <c r="D9" s="389">
        <f>IF(AND(Programm!$AD$6=2020,M9&lt;&gt;""),M9,IF(AND(Programm!$AD$6=2021,V9&lt;&gt;""),V9,IF(AND(Programm!$AD$6=2022,AE9&lt;&gt;""),AE9,IF(AND(Programm!$AD$6=2023,AN9&lt;&gt;""),AN9,""))))</f>
        <v>0.8</v>
      </c>
      <c r="E9" s="389">
        <f>IF(AND(Programm!$AD$6=2020,N9&lt;&gt;""),N9,IF(AND(Programm!$AD$6=2021,W9&lt;&gt;""),W9,IF(AND(Programm!$AD$6=2022,AF9&lt;&gt;""),AF9,IF(AND(Programm!$AD$6=2023,AO9&lt;&gt;""),AO9,""))))</f>
        <v>86</v>
      </c>
      <c r="F9" s="389">
        <f>IF(AND(Programm!$AD$6=2020,O9&lt;&gt;""),O9,IF(AND(Programm!$AD$6=2021,X9&lt;&gt;""),X9,IF(AND(Programm!$AD$6=2022,AG9&lt;&gt;""),AG9,IF(AND(Programm!$AD$6=2023,AP9&lt;&gt;""),AP9,""))))</f>
        <v>12.026999999999999</v>
      </c>
      <c r="G9" s="389">
        <f>IF(AND(Programm!$AD$6=2020,P9&lt;&gt;""),P9,IF(AND(Programm!$AD$6=2021,Y9&lt;&gt;""),Y9,IF(AND(Programm!$AD$6=2022,AH9&lt;&gt;""),AH9,IF(AND(Programm!$AD$6=2023,AQ9&lt;&gt;""),AQ9,""))))</f>
        <v>13.984883720930233</v>
      </c>
      <c r="H9" s="389">
        <f>IF(AND(Programm!$AD$6=2020,Q9&lt;&gt;""),Q9,IF(AND(Programm!$AD$6=2021,Z9&lt;&gt;""),Z9,IF(AND(Programm!$AD$6=2022,AI9&lt;&gt;""),AI9,IF(AND(Programm!$AD$6=2023,AR9&lt;&gt;""),AR9,""))))</f>
        <v>1.5116279069767202E-2</v>
      </c>
      <c r="J9" s="219" t="s">
        <v>69</v>
      </c>
      <c r="K9" s="220">
        <v>14</v>
      </c>
      <c r="L9" s="221">
        <v>2.11</v>
      </c>
      <c r="M9" s="222">
        <v>0.8</v>
      </c>
      <c r="N9" s="223">
        <v>86</v>
      </c>
      <c r="O9" s="224">
        <f>+L9*5.7</f>
        <v>12.026999999999999</v>
      </c>
      <c r="P9" s="225">
        <f t="shared" si="0"/>
        <v>13.984883720930233</v>
      </c>
      <c r="Q9" s="226">
        <f t="shared" si="1"/>
        <v>1.5116279069767202E-2</v>
      </c>
      <c r="S9" s="219" t="s">
        <v>69</v>
      </c>
      <c r="T9" s="220">
        <v>14</v>
      </c>
      <c r="U9" s="221">
        <v>2.11</v>
      </c>
      <c r="V9" s="222">
        <v>0.8</v>
      </c>
      <c r="W9" s="223">
        <v>86</v>
      </c>
      <c r="X9" s="224">
        <f>+U9*5.7</f>
        <v>12.026999999999999</v>
      </c>
      <c r="Y9" s="225">
        <f t="shared" si="2"/>
        <v>13.984883720930233</v>
      </c>
      <c r="Z9" s="226">
        <f t="shared" si="3"/>
        <v>1.5116279069767202E-2</v>
      </c>
      <c r="AB9" s="219" t="s">
        <v>69</v>
      </c>
      <c r="AC9" s="47">
        <v>14</v>
      </c>
      <c r="AD9" s="380">
        <v>2.11</v>
      </c>
      <c r="AE9" s="380">
        <v>0.8</v>
      </c>
      <c r="AF9" s="47">
        <v>86</v>
      </c>
      <c r="AG9" s="224">
        <f>+AD9*5.7</f>
        <v>12.026999999999999</v>
      </c>
      <c r="AH9" s="225">
        <f t="shared" si="4"/>
        <v>13.984883720930233</v>
      </c>
      <c r="AI9" s="226">
        <f t="shared" si="5"/>
        <v>1.5116279069767202E-2</v>
      </c>
      <c r="AK9" s="219" t="s">
        <v>69</v>
      </c>
      <c r="AL9" s="427">
        <v>14</v>
      </c>
      <c r="AM9" s="427">
        <v>2.11</v>
      </c>
      <c r="AN9" s="427">
        <v>0.8</v>
      </c>
      <c r="AO9" s="427">
        <v>86</v>
      </c>
      <c r="AP9" s="224">
        <f>+AM9*5.7</f>
        <v>12.026999999999999</v>
      </c>
      <c r="AQ9" s="225">
        <f t="shared" si="6"/>
        <v>13.984883720930233</v>
      </c>
      <c r="AR9" s="226">
        <f t="shared" si="7"/>
        <v>1.5116279069767202E-2</v>
      </c>
      <c r="AS9" s="27" t="s">
        <v>397</v>
      </c>
    </row>
    <row r="10" spans="1:45" x14ac:dyDescent="0.3">
      <c r="A10" s="45" t="str">
        <f>IF(AND(Programm!$AD$6=2020,J10&lt;&gt;""),J10,IF(AND(Programm!$AD$6=2021,S10&lt;&gt;""),S10,IF(AND(Programm!$AD$6=2022,AB10&lt;&gt;""),AB10,IF(AND(Programm!$AD$6=2023,AK10&lt;&gt;""),AK10,""))))</f>
        <v>Winterweizen E-Sorte</v>
      </c>
      <c r="B10" s="389">
        <f>IF(AND(Programm!$AD$6=2020,K10&lt;&gt;""),K10,IF(AND(Programm!$AD$6=2021,T10&lt;&gt;""),T10,IF(AND(Programm!$AD$6=2022,AC10&lt;&gt;""),AC10,IF(AND(Programm!$AD$6=2023,AL10&lt;&gt;""),AL10,""))))</f>
        <v>16</v>
      </c>
      <c r="C10" s="389">
        <f>IF(AND(Programm!$AD$6=2020,L10&lt;&gt;""),L10,IF(AND(Programm!$AD$6=2021,U10&lt;&gt;""),U10,IF(AND(Programm!$AD$6=2022,AD10&lt;&gt;""),AD10,IF(AND(Programm!$AD$6=2023,AM10&lt;&gt;""),AM10,""))))</f>
        <v>2.41</v>
      </c>
      <c r="D10" s="389">
        <f>IF(AND(Programm!$AD$6=2020,M10&lt;&gt;""),M10,IF(AND(Programm!$AD$6=2021,V10&lt;&gt;""),V10,IF(AND(Programm!$AD$6=2022,AE10&lt;&gt;""),AE10,IF(AND(Programm!$AD$6=2023,AN10&lt;&gt;""),AN10,""))))</f>
        <v>0.8</v>
      </c>
      <c r="E10" s="389">
        <f>IF(AND(Programm!$AD$6=2020,N10&lt;&gt;""),N10,IF(AND(Programm!$AD$6=2021,W10&lt;&gt;""),W10,IF(AND(Programm!$AD$6=2022,AF10&lt;&gt;""),AF10,IF(AND(Programm!$AD$6=2023,AO10&lt;&gt;""),AO10,""))))</f>
        <v>86</v>
      </c>
      <c r="F10" s="389">
        <f>IF(AND(Programm!$AD$6=2020,O10&lt;&gt;""),O10,IF(AND(Programm!$AD$6=2021,X10&lt;&gt;""),X10,IF(AND(Programm!$AD$6=2022,AG10&lt;&gt;""),AG10,IF(AND(Programm!$AD$6=2023,AP10&lt;&gt;""),AP10,""))))</f>
        <v>13.737000000000002</v>
      </c>
      <c r="G10" s="389">
        <f>IF(AND(Programm!$AD$6=2020,P10&lt;&gt;""),P10,IF(AND(Programm!$AD$6=2021,Y10&lt;&gt;""),Y10,IF(AND(Programm!$AD$6=2022,AH10&lt;&gt;""),AH10,IF(AND(Programm!$AD$6=2023,AQ10&lt;&gt;""),AQ10,""))))</f>
        <v>15.973255813953491</v>
      </c>
      <c r="H10" s="389">
        <f>IF(AND(Programm!$AD$6=2020,Q10&lt;&gt;""),Q10,IF(AND(Programm!$AD$6=2021,Z10&lt;&gt;""),Z10,IF(AND(Programm!$AD$6=2022,AI10&lt;&gt;""),AI10,IF(AND(Programm!$AD$6=2023,AR10&lt;&gt;""),AR10,""))))</f>
        <v>2.6744186046508744E-2</v>
      </c>
      <c r="J10" s="219" t="s">
        <v>77</v>
      </c>
      <c r="K10" s="220">
        <v>16</v>
      </c>
      <c r="L10" s="221">
        <v>2.41</v>
      </c>
      <c r="M10" s="222">
        <v>0.8</v>
      </c>
      <c r="N10" s="223">
        <v>86</v>
      </c>
      <c r="O10" s="224">
        <f>+L10*5.7</f>
        <v>13.737000000000002</v>
      </c>
      <c r="P10" s="225">
        <f t="shared" si="0"/>
        <v>15.973255813953491</v>
      </c>
      <c r="Q10" s="226">
        <f t="shared" si="1"/>
        <v>2.6744186046508744E-2</v>
      </c>
      <c r="S10" s="219" t="s">
        <v>77</v>
      </c>
      <c r="T10" s="220">
        <v>16</v>
      </c>
      <c r="U10" s="221">
        <v>2.41</v>
      </c>
      <c r="V10" s="222">
        <v>0.8</v>
      </c>
      <c r="W10" s="223">
        <v>86</v>
      </c>
      <c r="X10" s="224">
        <f>+U10*5.7</f>
        <v>13.737000000000002</v>
      </c>
      <c r="Y10" s="225">
        <f t="shared" si="2"/>
        <v>15.973255813953491</v>
      </c>
      <c r="Z10" s="226">
        <f t="shared" si="3"/>
        <v>2.6744186046508744E-2</v>
      </c>
      <c r="AB10" s="219" t="s">
        <v>77</v>
      </c>
      <c r="AC10" s="47">
        <v>16</v>
      </c>
      <c r="AD10" s="380">
        <v>2.41</v>
      </c>
      <c r="AE10" s="380">
        <v>0.8</v>
      </c>
      <c r="AF10" s="47">
        <v>86</v>
      </c>
      <c r="AG10" s="224">
        <f>+AD10*5.7</f>
        <v>13.737000000000002</v>
      </c>
      <c r="AH10" s="225">
        <f t="shared" si="4"/>
        <v>15.973255813953491</v>
      </c>
      <c r="AI10" s="226">
        <f t="shared" si="5"/>
        <v>2.6744186046508744E-2</v>
      </c>
      <c r="AK10" s="219" t="s">
        <v>77</v>
      </c>
      <c r="AL10" s="427">
        <v>16</v>
      </c>
      <c r="AM10" s="427">
        <v>2.41</v>
      </c>
      <c r="AN10" s="427">
        <v>0.8</v>
      </c>
      <c r="AO10" s="427">
        <v>86</v>
      </c>
      <c r="AP10" s="224">
        <f>+AM10*5.7</f>
        <v>13.737000000000002</v>
      </c>
      <c r="AQ10" s="225">
        <f t="shared" si="6"/>
        <v>15.973255813953491</v>
      </c>
      <c r="AR10" s="226">
        <f t="shared" si="7"/>
        <v>2.6744186046508744E-2</v>
      </c>
      <c r="AS10" s="27" t="s">
        <v>396</v>
      </c>
    </row>
    <row r="11" spans="1:45" x14ac:dyDescent="0.3">
      <c r="A11" s="45" t="str">
        <f>IF(AND(Programm!$AD$6=2020,J11&lt;&gt;""),J11,IF(AND(Programm!$AD$6=2021,S11&lt;&gt;""),S11,IF(AND(Programm!$AD$6=2022,AB11&lt;&gt;""),AB11,IF(AND(Programm!$AD$6=2023,AK11&lt;&gt;""),AK11,""))))</f>
        <v>Winterbrauweizen</v>
      </c>
      <c r="B11" s="389">
        <f>IF(AND(Programm!$AD$6=2020,K11&lt;&gt;""),K11,IF(AND(Programm!$AD$6=2021,T11&lt;&gt;""),T11,IF(AND(Programm!$AD$6=2022,AC11&lt;&gt;""),AC11,IF(AND(Programm!$AD$6=2023,AL11&lt;&gt;""),AL11,""))))</f>
        <v>12</v>
      </c>
      <c r="C11" s="389">
        <f>IF(AND(Programm!$AD$6=2020,L11&lt;&gt;""),L11,IF(AND(Programm!$AD$6=2021,U11&lt;&gt;""),U11,IF(AND(Programm!$AD$6=2022,AD11&lt;&gt;""),AD11,IF(AND(Programm!$AD$6=2023,AM11&lt;&gt;""),AM11,""))))</f>
        <v>1.81</v>
      </c>
      <c r="D11" s="389">
        <f>IF(AND(Programm!$AD$6=2020,M11&lt;&gt;""),M11,IF(AND(Programm!$AD$6=2021,V11&lt;&gt;""),V11,IF(AND(Programm!$AD$6=2022,AE11&lt;&gt;""),AE11,IF(AND(Programm!$AD$6=2023,AN11&lt;&gt;""),AN11,""))))</f>
        <v>0.75</v>
      </c>
      <c r="E11" s="389">
        <f>IF(AND(Programm!$AD$6=2020,N11&lt;&gt;""),N11,IF(AND(Programm!$AD$6=2021,W11&lt;&gt;""),W11,IF(AND(Programm!$AD$6=2022,AF11&lt;&gt;""),AF11,IF(AND(Programm!$AD$6=2023,AO11&lt;&gt;""),AO11,""))))</f>
        <v>86</v>
      </c>
      <c r="F11" s="389">
        <f>IF(AND(Programm!$AD$6=2020,O11&lt;&gt;""),O11,IF(AND(Programm!$AD$6=2021,X11&lt;&gt;""),X11,IF(AND(Programm!$AD$6=2022,AG11&lt;&gt;""),AG11,IF(AND(Programm!$AD$6=2023,AP11&lt;&gt;""),AP11,""))))</f>
        <v>10.317</v>
      </c>
      <c r="G11" s="389">
        <f>IF(AND(Programm!$AD$6=2020,P11&lt;&gt;""),P11,IF(AND(Programm!$AD$6=2021,Y11&lt;&gt;""),Y11,IF(AND(Programm!$AD$6=2022,AH11&lt;&gt;""),AH11,IF(AND(Programm!$AD$6=2023,AQ11&lt;&gt;""),AQ11,""))))</f>
        <v>11.996511627906976</v>
      </c>
      <c r="H11" s="389">
        <f>IF(AND(Programm!$AD$6=2020,Q11&lt;&gt;""),Q11,IF(AND(Programm!$AD$6=2021,Z11&lt;&gt;""),Z11,IF(AND(Programm!$AD$6=2022,AI11&lt;&gt;""),AI11,IF(AND(Programm!$AD$6=2023,AR11&lt;&gt;""),AR11,""))))</f>
        <v>3.4883720930238837E-3</v>
      </c>
      <c r="J11" s="219" t="s">
        <v>78</v>
      </c>
      <c r="K11" s="220">
        <v>12</v>
      </c>
      <c r="L11" s="221">
        <v>1.81</v>
      </c>
      <c r="M11" s="222">
        <v>0.75</v>
      </c>
      <c r="N11" s="223">
        <v>86</v>
      </c>
      <c r="O11" s="224">
        <f>+L11*5.7</f>
        <v>10.317</v>
      </c>
      <c r="P11" s="225">
        <f t="shared" si="0"/>
        <v>11.996511627906976</v>
      </c>
      <c r="Q11" s="226">
        <f t="shared" si="1"/>
        <v>3.4883720930238837E-3</v>
      </c>
      <c r="S11" s="219" t="s">
        <v>78</v>
      </c>
      <c r="T11" s="220">
        <v>12</v>
      </c>
      <c r="U11" s="221">
        <v>1.81</v>
      </c>
      <c r="V11" s="222">
        <v>0.75</v>
      </c>
      <c r="W11" s="223">
        <v>86</v>
      </c>
      <c r="X11" s="224">
        <f>+U11*5.7</f>
        <v>10.317</v>
      </c>
      <c r="Y11" s="225">
        <f t="shared" si="2"/>
        <v>11.996511627906976</v>
      </c>
      <c r="Z11" s="226">
        <f t="shared" si="3"/>
        <v>3.4883720930238837E-3</v>
      </c>
      <c r="AB11" s="219" t="s">
        <v>78</v>
      </c>
      <c r="AC11" s="47">
        <v>12</v>
      </c>
      <c r="AD11" s="380">
        <v>1.81</v>
      </c>
      <c r="AE11" s="380">
        <v>0.75</v>
      </c>
      <c r="AF11" s="47">
        <v>86</v>
      </c>
      <c r="AG11" s="224">
        <f>+AD11*5.7</f>
        <v>10.317</v>
      </c>
      <c r="AH11" s="225">
        <f t="shared" si="4"/>
        <v>11.996511627906976</v>
      </c>
      <c r="AI11" s="226">
        <f t="shared" si="5"/>
        <v>3.4883720930238837E-3</v>
      </c>
      <c r="AK11" s="219" t="s">
        <v>78</v>
      </c>
      <c r="AL11" s="427">
        <v>12</v>
      </c>
      <c r="AM11" s="427">
        <v>1.81</v>
      </c>
      <c r="AN11" s="427">
        <v>0.75</v>
      </c>
      <c r="AO11" s="427">
        <v>86</v>
      </c>
      <c r="AP11" s="224">
        <f>+AM11*5.7</f>
        <v>10.317</v>
      </c>
      <c r="AQ11" s="225">
        <f t="shared" si="6"/>
        <v>11.996511627906976</v>
      </c>
      <c r="AR11" s="226">
        <f t="shared" si="7"/>
        <v>3.4883720930238837E-3</v>
      </c>
      <c r="AS11" s="27" t="s">
        <v>398</v>
      </c>
    </row>
    <row r="12" spans="1:45" x14ac:dyDescent="0.3">
      <c r="A12" s="45" t="str">
        <f>IF(AND(Programm!$AD$6=2020,J12&lt;&gt;""),J12,IF(AND(Programm!$AD$6=2021,S12&lt;&gt;""),S12,IF(AND(Programm!$AD$6=2022,AB12&lt;&gt;""),AB12,IF(AND(Programm!$AD$6=2023,AK12&lt;&gt;""),AK12,""))))</f>
        <v>Sommerweizen</v>
      </c>
      <c r="B12" s="389">
        <f>IF(AND(Programm!$AD$6=2020,K12&lt;&gt;""),K12,IF(AND(Programm!$AD$6=2021,T12&lt;&gt;""),T12,IF(AND(Programm!$AD$6=2022,AC12&lt;&gt;""),AC12,IF(AND(Programm!$AD$6=2023,AL12&lt;&gt;""),AL12,""))))</f>
        <v>14</v>
      </c>
      <c r="C12" s="389">
        <f>IF(AND(Programm!$AD$6=2020,L12&lt;&gt;""),L12,IF(AND(Programm!$AD$6=2021,U12&lt;&gt;""),U12,IF(AND(Programm!$AD$6=2022,AD12&lt;&gt;""),AD12,IF(AND(Programm!$AD$6=2023,AM12&lt;&gt;""),AM12,""))))</f>
        <v>2.11</v>
      </c>
      <c r="D12" s="389">
        <f>IF(AND(Programm!$AD$6=2020,M12&lt;&gt;""),M12,IF(AND(Programm!$AD$6=2021,V12&lt;&gt;""),V12,IF(AND(Programm!$AD$6=2022,AE12&lt;&gt;""),AE12,IF(AND(Programm!$AD$6=2023,AN12&lt;&gt;""),AN12,""))))</f>
        <v>0.75</v>
      </c>
      <c r="E12" s="389">
        <f>IF(AND(Programm!$AD$6=2020,N12&lt;&gt;""),N12,IF(AND(Programm!$AD$6=2021,W12&lt;&gt;""),W12,IF(AND(Programm!$AD$6=2022,AF12&lt;&gt;""),AF12,IF(AND(Programm!$AD$6=2023,AO12&lt;&gt;""),AO12,""))))</f>
        <v>86</v>
      </c>
      <c r="F12" s="389">
        <f>IF(AND(Programm!$AD$6=2020,O12&lt;&gt;""),O12,IF(AND(Programm!$AD$6=2021,X12&lt;&gt;""),X12,IF(AND(Programm!$AD$6=2022,AG12&lt;&gt;""),AG12,IF(AND(Programm!$AD$6=2023,AP12&lt;&gt;""),AP12,""))))</f>
        <v>12.026999999999999</v>
      </c>
      <c r="G12" s="389">
        <f>IF(AND(Programm!$AD$6=2020,P12&lt;&gt;""),P12,IF(AND(Programm!$AD$6=2021,Y12&lt;&gt;""),Y12,IF(AND(Programm!$AD$6=2022,AH12&lt;&gt;""),AH12,IF(AND(Programm!$AD$6=2023,AQ12&lt;&gt;""),AQ12,""))))</f>
        <v>13.984883720930233</v>
      </c>
      <c r="H12" s="389">
        <f>IF(AND(Programm!$AD$6=2020,Q12&lt;&gt;""),Q12,IF(AND(Programm!$AD$6=2021,Z12&lt;&gt;""),Z12,IF(AND(Programm!$AD$6=2022,AI12&lt;&gt;""),AI12,IF(AND(Programm!$AD$6=2023,AR12&lt;&gt;""),AR12,""))))</f>
        <v>1.5116279069767202E-2</v>
      </c>
      <c r="J12" s="219" t="s">
        <v>33</v>
      </c>
      <c r="K12" s="220">
        <v>14</v>
      </c>
      <c r="L12" s="221">
        <v>2.11</v>
      </c>
      <c r="M12" s="222">
        <v>0.75</v>
      </c>
      <c r="N12" s="223">
        <v>86</v>
      </c>
      <c r="O12" s="224">
        <f>+L12*5.7</f>
        <v>12.026999999999999</v>
      </c>
      <c r="P12" s="225">
        <f t="shared" si="0"/>
        <v>13.984883720930233</v>
      </c>
      <c r="Q12" s="226">
        <f t="shared" si="1"/>
        <v>1.5116279069767202E-2</v>
      </c>
      <c r="S12" s="219" t="s">
        <v>33</v>
      </c>
      <c r="T12" s="220">
        <v>14</v>
      </c>
      <c r="U12" s="221">
        <v>2.11</v>
      </c>
      <c r="V12" s="222">
        <v>0.75</v>
      </c>
      <c r="W12" s="223">
        <v>86</v>
      </c>
      <c r="X12" s="224">
        <f>+U12*5.7</f>
        <v>12.026999999999999</v>
      </c>
      <c r="Y12" s="225">
        <f t="shared" si="2"/>
        <v>13.984883720930233</v>
      </c>
      <c r="Z12" s="226">
        <f t="shared" si="3"/>
        <v>1.5116279069767202E-2</v>
      </c>
      <c r="AB12" s="219" t="s">
        <v>33</v>
      </c>
      <c r="AC12" s="47">
        <v>14</v>
      </c>
      <c r="AD12" s="380">
        <v>2.11</v>
      </c>
      <c r="AE12" s="380">
        <v>0.75</v>
      </c>
      <c r="AF12" s="47">
        <v>86</v>
      </c>
      <c r="AG12" s="224">
        <f>+AD12*5.7</f>
        <v>12.026999999999999</v>
      </c>
      <c r="AH12" s="225">
        <f t="shared" si="4"/>
        <v>13.984883720930233</v>
      </c>
      <c r="AI12" s="226">
        <f t="shared" si="5"/>
        <v>1.5116279069767202E-2</v>
      </c>
      <c r="AK12" s="219" t="s">
        <v>33</v>
      </c>
      <c r="AL12" s="427">
        <v>14</v>
      </c>
      <c r="AM12" s="427">
        <v>2.11</v>
      </c>
      <c r="AN12" s="427">
        <v>0.75</v>
      </c>
      <c r="AO12" s="427">
        <v>86</v>
      </c>
      <c r="AP12" s="224">
        <f>+AM12*5.7</f>
        <v>12.026999999999999</v>
      </c>
      <c r="AQ12" s="225">
        <f t="shared" si="6"/>
        <v>13.984883720930233</v>
      </c>
      <c r="AR12" s="226">
        <f t="shared" si="7"/>
        <v>1.5116279069767202E-2</v>
      </c>
      <c r="AS12" s="27" t="s">
        <v>399</v>
      </c>
    </row>
    <row r="13" spans="1:45" x14ac:dyDescent="0.3">
      <c r="A13" s="45" t="str">
        <f>IF(AND(Programm!$AD$6=2020,J13&lt;&gt;""),J13,IF(AND(Programm!$AD$6=2021,S13&lt;&gt;""),S13,IF(AND(Programm!$AD$6=2022,AB13&lt;&gt;""),AB13,IF(AND(Programm!$AD$6=2023,AK13&lt;&gt;""),AK13,""))))</f>
        <v>Weizenstroh</v>
      </c>
      <c r="B13" s="389">
        <f>IF(AND(Programm!$AD$6=2020,K13&lt;&gt;""),K13,IF(AND(Programm!$AD$6=2021,T13&lt;&gt;""),T13,IF(AND(Programm!$AD$6=2022,AC13&lt;&gt;""),AC13,IF(AND(Programm!$AD$6=2023,AL13&lt;&gt;""),AL13,""))))</f>
        <v>3.6</v>
      </c>
      <c r="C13" s="389">
        <f>IF(AND(Programm!$AD$6=2020,L13&lt;&gt;""),L13,IF(AND(Programm!$AD$6=2021,U13&lt;&gt;""),U13,IF(AND(Programm!$AD$6=2022,AD13&lt;&gt;""),AD13,IF(AND(Programm!$AD$6=2023,AM13&lt;&gt;""),AM13,""))))</f>
        <v>0.5</v>
      </c>
      <c r="D13" s="389">
        <f>IF(AND(Programm!$AD$6=2020,M13&lt;&gt;""),M13,IF(AND(Programm!$AD$6=2021,V13&lt;&gt;""),V13,IF(AND(Programm!$AD$6=2022,AE13&lt;&gt;""),AE13,IF(AND(Programm!$AD$6=2023,AN13&lt;&gt;""),AN13,""))))</f>
        <v>0.3</v>
      </c>
      <c r="E13" s="389">
        <f>IF(AND(Programm!$AD$6=2020,N13&lt;&gt;""),N13,IF(AND(Programm!$AD$6=2021,W13&lt;&gt;""),W13,IF(AND(Programm!$AD$6=2022,AF13&lt;&gt;""),AF13,IF(AND(Programm!$AD$6=2023,AO13&lt;&gt;""),AO13,""))))</f>
        <v>86</v>
      </c>
      <c r="F13" s="389">
        <f>IF(AND(Programm!$AD$6=2020,O13&lt;&gt;""),O13,IF(AND(Programm!$AD$6=2021,X13&lt;&gt;""),X13,IF(AND(Programm!$AD$6=2022,AG13&lt;&gt;""),AG13,IF(AND(Programm!$AD$6=2023,AP13&lt;&gt;""),AP13,""))))</f>
        <v>3.125</v>
      </c>
      <c r="G13" s="389">
        <f>IF(AND(Programm!$AD$6=2020,P13&lt;&gt;""),P13,IF(AND(Programm!$AD$6=2021,Y13&lt;&gt;""),Y13,IF(AND(Programm!$AD$6=2022,AH13&lt;&gt;""),AH13,IF(AND(Programm!$AD$6=2023,AQ13&lt;&gt;""),AQ13,""))))</f>
        <v>3.6337209302325584</v>
      </c>
      <c r="H13" s="389">
        <f>IF(AND(Programm!$AD$6=2020,Q13&lt;&gt;""),Q13,IF(AND(Programm!$AD$6=2021,Z13&lt;&gt;""),Z13,IF(AND(Programm!$AD$6=2022,AI13&lt;&gt;""),AI13,IF(AND(Programm!$AD$6=2023,AR13&lt;&gt;""),AR13,""))))</f>
        <v>-3.3720930232558288E-2</v>
      </c>
      <c r="J13" s="219" t="s">
        <v>79</v>
      </c>
      <c r="K13" s="227">
        <v>3.6</v>
      </c>
      <c r="L13" s="221">
        <v>0.5</v>
      </c>
      <c r="M13" s="222">
        <v>0.3</v>
      </c>
      <c r="N13" s="223">
        <v>86</v>
      </c>
      <c r="O13" s="224">
        <f t="shared" ref="O13:O25" si="8">+L13*6.25</f>
        <v>3.125</v>
      </c>
      <c r="P13" s="225">
        <f t="shared" si="0"/>
        <v>3.6337209302325584</v>
      </c>
      <c r="Q13" s="226">
        <f t="shared" si="1"/>
        <v>-3.3720930232558288E-2</v>
      </c>
      <c r="S13" s="219" t="s">
        <v>79</v>
      </c>
      <c r="T13" s="227">
        <v>3.6</v>
      </c>
      <c r="U13" s="221">
        <v>0.5</v>
      </c>
      <c r="V13" s="222">
        <v>0.3</v>
      </c>
      <c r="W13" s="223">
        <v>86</v>
      </c>
      <c r="X13" s="224">
        <f t="shared" ref="X13:X25" si="9">+U13*6.25</f>
        <v>3.125</v>
      </c>
      <c r="Y13" s="225">
        <f t="shared" si="2"/>
        <v>3.6337209302325584</v>
      </c>
      <c r="Z13" s="226">
        <f t="shared" si="3"/>
        <v>-3.3720930232558288E-2</v>
      </c>
      <c r="AB13" s="219" t="s">
        <v>79</v>
      </c>
      <c r="AC13" s="385">
        <v>3.6</v>
      </c>
      <c r="AD13" s="380">
        <v>0.5</v>
      </c>
      <c r="AE13" s="380">
        <v>0.3</v>
      </c>
      <c r="AF13" s="47">
        <v>86</v>
      </c>
      <c r="AG13" s="224">
        <f t="shared" ref="AG13:AG25" si="10">+AD13*6.25</f>
        <v>3.125</v>
      </c>
      <c r="AH13" s="225">
        <f t="shared" si="4"/>
        <v>3.6337209302325584</v>
      </c>
      <c r="AI13" s="226">
        <f t="shared" si="5"/>
        <v>-3.3720930232558288E-2</v>
      </c>
      <c r="AK13" s="219" t="s">
        <v>79</v>
      </c>
      <c r="AL13" s="427">
        <v>3.6</v>
      </c>
      <c r="AM13" s="427">
        <v>0.5</v>
      </c>
      <c r="AN13" s="427">
        <v>0.3</v>
      </c>
      <c r="AO13" s="427">
        <v>86</v>
      </c>
      <c r="AP13" s="224">
        <f t="shared" ref="AP13:AP25" si="11">+AM13*6.25</f>
        <v>3.125</v>
      </c>
      <c r="AQ13" s="225">
        <f t="shared" si="6"/>
        <v>3.6337209302325584</v>
      </c>
      <c r="AR13" s="226">
        <f t="shared" si="7"/>
        <v>-3.3720930232558288E-2</v>
      </c>
    </row>
    <row r="14" spans="1:45" x14ac:dyDescent="0.3">
      <c r="A14" s="45" t="str">
        <f>IF(AND(Programm!$AD$6=2020,J14&lt;&gt;""),J14,IF(AND(Programm!$AD$6=2021,S14&lt;&gt;""),S14,IF(AND(Programm!$AD$6=2022,AB14&lt;&gt;""),AB14,IF(AND(Programm!$AD$6=2023,AK14&lt;&gt;""),AK14,""))))</f>
        <v xml:space="preserve">Wintergerste </v>
      </c>
      <c r="B14" s="389">
        <f>IF(AND(Programm!$AD$6=2020,K14&lt;&gt;""),K14,IF(AND(Programm!$AD$6=2021,T14&lt;&gt;""),T14,IF(AND(Programm!$AD$6=2022,AC14&lt;&gt;""),AC14,IF(AND(Programm!$AD$6=2023,AL14&lt;&gt;""),AL14,""))))</f>
        <v>12</v>
      </c>
      <c r="C14" s="389">
        <f>IF(AND(Programm!$AD$6=2020,L14&lt;&gt;""),L14,IF(AND(Programm!$AD$6=2021,U14&lt;&gt;""),U14,IF(AND(Programm!$AD$6=2022,AD14&lt;&gt;""),AD14,IF(AND(Programm!$AD$6=2023,AM14&lt;&gt;""),AM14,""))))</f>
        <v>1.65</v>
      </c>
      <c r="D14" s="389">
        <f>IF(AND(Programm!$AD$6=2020,M14&lt;&gt;""),M14,IF(AND(Programm!$AD$6=2021,V14&lt;&gt;""),V14,IF(AND(Programm!$AD$6=2022,AE14&lt;&gt;""),AE14,IF(AND(Programm!$AD$6=2023,AN14&lt;&gt;""),AN14,""))))</f>
        <v>0.8</v>
      </c>
      <c r="E14" s="389">
        <f>IF(AND(Programm!$AD$6=2020,N14&lt;&gt;""),N14,IF(AND(Programm!$AD$6=2021,W14&lt;&gt;""),W14,IF(AND(Programm!$AD$6=2022,AF14&lt;&gt;""),AF14,IF(AND(Programm!$AD$6=2023,AO14&lt;&gt;""),AO14,""))))</f>
        <v>86</v>
      </c>
      <c r="F14" s="389">
        <f>IF(AND(Programm!$AD$6=2020,O14&lt;&gt;""),O14,IF(AND(Programm!$AD$6=2021,X14&lt;&gt;""),X14,IF(AND(Programm!$AD$6=2022,AG14&lt;&gt;""),AG14,IF(AND(Programm!$AD$6=2023,AP14&lt;&gt;""),AP14,""))))</f>
        <v>10.3125</v>
      </c>
      <c r="G14" s="389">
        <f>IF(AND(Programm!$AD$6=2020,P14&lt;&gt;""),P14,IF(AND(Programm!$AD$6=2021,Y14&lt;&gt;""),Y14,IF(AND(Programm!$AD$6=2022,AH14&lt;&gt;""),AH14,IF(AND(Programm!$AD$6=2023,AQ14&lt;&gt;""),AQ14,""))))</f>
        <v>11.991279069767442</v>
      </c>
      <c r="H14" s="389">
        <f>IF(AND(Programm!$AD$6=2020,Q14&lt;&gt;""),Q14,IF(AND(Programm!$AD$6=2021,Z14&lt;&gt;""),Z14,IF(AND(Programm!$AD$6=2022,AI14&lt;&gt;""),AI14,IF(AND(Programm!$AD$6=2023,AR14&lt;&gt;""),AR14,""))))</f>
        <v>8.720930232557933E-3</v>
      </c>
      <c r="J14" s="219" t="s">
        <v>80</v>
      </c>
      <c r="K14" s="220">
        <v>12</v>
      </c>
      <c r="L14" s="221">
        <v>1.65</v>
      </c>
      <c r="M14" s="222">
        <v>0.8</v>
      </c>
      <c r="N14" s="223">
        <v>86</v>
      </c>
      <c r="O14" s="224">
        <f t="shared" si="8"/>
        <v>10.3125</v>
      </c>
      <c r="P14" s="225">
        <f t="shared" si="0"/>
        <v>11.991279069767442</v>
      </c>
      <c r="Q14" s="226">
        <f t="shared" si="1"/>
        <v>8.720930232557933E-3</v>
      </c>
      <c r="S14" s="219" t="s">
        <v>80</v>
      </c>
      <c r="T14" s="220">
        <v>12</v>
      </c>
      <c r="U14" s="221">
        <v>1.65</v>
      </c>
      <c r="V14" s="222">
        <v>0.8</v>
      </c>
      <c r="W14" s="223">
        <v>86</v>
      </c>
      <c r="X14" s="224">
        <f t="shared" si="9"/>
        <v>10.3125</v>
      </c>
      <c r="Y14" s="225">
        <f t="shared" si="2"/>
        <v>11.991279069767442</v>
      </c>
      <c r="Z14" s="226">
        <f t="shared" si="3"/>
        <v>8.720930232557933E-3</v>
      </c>
      <c r="AB14" s="219" t="s">
        <v>80</v>
      </c>
      <c r="AC14" s="47">
        <v>12</v>
      </c>
      <c r="AD14" s="380">
        <v>1.65</v>
      </c>
      <c r="AE14" s="380">
        <v>0.8</v>
      </c>
      <c r="AF14" s="47">
        <v>86</v>
      </c>
      <c r="AG14" s="224">
        <f t="shared" si="10"/>
        <v>10.3125</v>
      </c>
      <c r="AH14" s="225">
        <f t="shared" si="4"/>
        <v>11.991279069767442</v>
      </c>
      <c r="AI14" s="226">
        <f t="shared" si="5"/>
        <v>8.720930232557933E-3</v>
      </c>
      <c r="AK14" s="219" t="s">
        <v>80</v>
      </c>
      <c r="AL14" s="427">
        <v>12</v>
      </c>
      <c r="AM14" s="427">
        <v>1.65</v>
      </c>
      <c r="AN14" s="427">
        <v>0.8</v>
      </c>
      <c r="AO14" s="427">
        <v>86</v>
      </c>
      <c r="AP14" s="224">
        <f t="shared" si="11"/>
        <v>10.3125</v>
      </c>
      <c r="AQ14" s="225">
        <f t="shared" si="6"/>
        <v>11.991279069767442</v>
      </c>
      <c r="AR14" s="226">
        <f t="shared" si="7"/>
        <v>8.720930232557933E-3</v>
      </c>
    </row>
    <row r="15" spans="1:45" x14ac:dyDescent="0.3">
      <c r="A15" s="45" t="str">
        <f>IF(AND(Programm!$AD$6=2020,J15&lt;&gt;""),J15,IF(AND(Programm!$AD$6=2021,S15&lt;&gt;""),S15,IF(AND(Programm!$AD$6=2022,AB15&lt;&gt;""),AB15,IF(AND(Programm!$AD$6=2023,AK15&lt;&gt;""),AK15,""))))</f>
        <v>Winterbraugerste</v>
      </c>
      <c r="B15" s="389">
        <f>IF(AND(Programm!$AD$6=2020,K15&lt;&gt;""),K15,IF(AND(Programm!$AD$6=2021,T15&lt;&gt;""),T15,IF(AND(Programm!$AD$6=2022,AC15&lt;&gt;""),AC15,IF(AND(Programm!$AD$6=2023,AL15&lt;&gt;""),AL15,""))))</f>
        <v>11</v>
      </c>
      <c r="C15" s="389">
        <f>IF(AND(Programm!$AD$6=2020,L15&lt;&gt;""),L15,IF(AND(Programm!$AD$6=2021,U15&lt;&gt;""),U15,IF(AND(Programm!$AD$6=2022,AD15&lt;&gt;""),AD15,IF(AND(Programm!$AD$6=2023,AM15&lt;&gt;""),AM15,""))))</f>
        <v>1.51</v>
      </c>
      <c r="D15" s="389">
        <f>IF(AND(Programm!$AD$6=2020,M15&lt;&gt;""),M15,IF(AND(Programm!$AD$6=2021,V15&lt;&gt;""),V15,IF(AND(Programm!$AD$6=2022,AE15&lt;&gt;""),AE15,IF(AND(Programm!$AD$6=2023,AN15&lt;&gt;""),AN15,""))))</f>
        <v>0.8</v>
      </c>
      <c r="E15" s="389">
        <f>IF(AND(Programm!$AD$6=2020,N15&lt;&gt;""),N15,IF(AND(Programm!$AD$6=2021,W15&lt;&gt;""),W15,IF(AND(Programm!$AD$6=2022,AF15&lt;&gt;""),AF15,IF(AND(Programm!$AD$6=2023,AO15&lt;&gt;""),AO15,""))))</f>
        <v>86</v>
      </c>
      <c r="F15" s="389">
        <f>IF(AND(Programm!$AD$6=2020,O15&lt;&gt;""),O15,IF(AND(Programm!$AD$6=2021,X15&lt;&gt;""),X15,IF(AND(Programm!$AD$6=2022,AG15&lt;&gt;""),AG15,IF(AND(Programm!$AD$6=2023,AP15&lt;&gt;""),AP15,""))))</f>
        <v>9.4375</v>
      </c>
      <c r="G15" s="389">
        <f>IF(AND(Programm!$AD$6=2020,P15&lt;&gt;""),P15,IF(AND(Programm!$AD$6=2021,Y15&lt;&gt;""),Y15,IF(AND(Programm!$AD$6=2022,AH15&lt;&gt;""),AH15,IF(AND(Programm!$AD$6=2023,AQ15&lt;&gt;""),AQ15,""))))</f>
        <v>10.973837209302326</v>
      </c>
      <c r="H15" s="389">
        <f>IF(AND(Programm!$AD$6=2020,Q15&lt;&gt;""),Q15,IF(AND(Programm!$AD$6=2021,Z15&lt;&gt;""),Z15,IF(AND(Programm!$AD$6=2022,AI15&lt;&gt;""),AI15,IF(AND(Programm!$AD$6=2023,AR15&lt;&gt;""),AR15,""))))</f>
        <v>2.6162790697673799E-2</v>
      </c>
      <c r="J15" s="219" t="s">
        <v>81</v>
      </c>
      <c r="K15" s="220">
        <v>11</v>
      </c>
      <c r="L15" s="221">
        <v>1.51</v>
      </c>
      <c r="M15" s="222">
        <v>0.8</v>
      </c>
      <c r="N15" s="223">
        <v>86</v>
      </c>
      <c r="O15" s="224">
        <f t="shared" si="8"/>
        <v>9.4375</v>
      </c>
      <c r="P15" s="225">
        <f t="shared" si="0"/>
        <v>10.973837209302326</v>
      </c>
      <c r="Q15" s="226">
        <f t="shared" si="1"/>
        <v>2.6162790697673799E-2</v>
      </c>
      <c r="S15" s="219" t="s">
        <v>81</v>
      </c>
      <c r="T15" s="220">
        <v>11</v>
      </c>
      <c r="U15" s="221">
        <v>1.51</v>
      </c>
      <c r="V15" s="222">
        <v>0.8</v>
      </c>
      <c r="W15" s="223">
        <v>86</v>
      </c>
      <c r="X15" s="224">
        <f t="shared" si="9"/>
        <v>9.4375</v>
      </c>
      <c r="Y15" s="225">
        <f t="shared" si="2"/>
        <v>10.973837209302326</v>
      </c>
      <c r="Z15" s="226">
        <f t="shared" si="3"/>
        <v>2.6162790697673799E-2</v>
      </c>
      <c r="AB15" s="219" t="s">
        <v>81</v>
      </c>
      <c r="AC15" s="47">
        <v>11</v>
      </c>
      <c r="AD15" s="380">
        <v>1.51</v>
      </c>
      <c r="AE15" s="380">
        <v>0.8</v>
      </c>
      <c r="AF15" s="47">
        <v>86</v>
      </c>
      <c r="AG15" s="224">
        <f t="shared" si="10"/>
        <v>9.4375</v>
      </c>
      <c r="AH15" s="225">
        <f t="shared" si="4"/>
        <v>10.973837209302326</v>
      </c>
      <c r="AI15" s="226">
        <f t="shared" si="5"/>
        <v>2.6162790697673799E-2</v>
      </c>
      <c r="AK15" s="219" t="s">
        <v>81</v>
      </c>
      <c r="AL15" s="427">
        <v>11</v>
      </c>
      <c r="AM15" s="427">
        <v>1.51</v>
      </c>
      <c r="AN15" s="427">
        <v>0.8</v>
      </c>
      <c r="AO15" s="427">
        <v>86</v>
      </c>
      <c r="AP15" s="224">
        <f t="shared" si="11"/>
        <v>9.4375</v>
      </c>
      <c r="AQ15" s="225">
        <f t="shared" si="6"/>
        <v>10.973837209302326</v>
      </c>
      <c r="AR15" s="226">
        <f t="shared" si="7"/>
        <v>2.6162790697673799E-2</v>
      </c>
    </row>
    <row r="16" spans="1:45" x14ac:dyDescent="0.3">
      <c r="A16" s="45" t="str">
        <f>IF(AND(Programm!$AD$6=2020,J16&lt;&gt;""),J16,IF(AND(Programm!$AD$6=2021,S16&lt;&gt;""),S16,IF(AND(Programm!$AD$6=2022,AB16&lt;&gt;""),AB16,IF(AND(Programm!$AD$6=2023,AK16&lt;&gt;""),AK16,""))))</f>
        <v>Sommerfuttergerste</v>
      </c>
      <c r="B16" s="389">
        <f>IF(AND(Programm!$AD$6=2020,K16&lt;&gt;""),K16,IF(AND(Programm!$AD$6=2021,T16&lt;&gt;""),T16,IF(AND(Programm!$AD$6=2022,AC16&lt;&gt;""),AC16,IF(AND(Programm!$AD$6=2023,AL16&lt;&gt;""),AL16,""))))</f>
        <v>12</v>
      </c>
      <c r="C16" s="389">
        <f>IF(AND(Programm!$AD$6=2020,L16&lt;&gt;""),L16,IF(AND(Programm!$AD$6=2021,U16&lt;&gt;""),U16,IF(AND(Programm!$AD$6=2022,AD16&lt;&gt;""),AD16,IF(AND(Programm!$AD$6=2023,AM16&lt;&gt;""),AM16,""))))</f>
        <v>1.65</v>
      </c>
      <c r="D16" s="389">
        <f>IF(AND(Programm!$AD$6=2020,M16&lt;&gt;""),M16,IF(AND(Programm!$AD$6=2021,V16&lt;&gt;""),V16,IF(AND(Programm!$AD$6=2022,AE16&lt;&gt;""),AE16,IF(AND(Programm!$AD$6=2023,AN16&lt;&gt;""),AN16,""))))</f>
        <v>0.8</v>
      </c>
      <c r="E16" s="389">
        <f>IF(AND(Programm!$AD$6=2020,N16&lt;&gt;""),N16,IF(AND(Programm!$AD$6=2021,W16&lt;&gt;""),W16,IF(AND(Programm!$AD$6=2022,AF16&lt;&gt;""),AF16,IF(AND(Programm!$AD$6=2023,AO16&lt;&gt;""),AO16,""))))</f>
        <v>86</v>
      </c>
      <c r="F16" s="389">
        <f>IF(AND(Programm!$AD$6=2020,O16&lt;&gt;""),O16,IF(AND(Programm!$AD$6=2021,X16&lt;&gt;""),X16,IF(AND(Programm!$AD$6=2022,AG16&lt;&gt;""),AG16,IF(AND(Programm!$AD$6=2023,AP16&lt;&gt;""),AP16,""))))</f>
        <v>10.3125</v>
      </c>
      <c r="G16" s="389">
        <f>IF(AND(Programm!$AD$6=2020,P16&lt;&gt;""),P16,IF(AND(Programm!$AD$6=2021,Y16&lt;&gt;""),Y16,IF(AND(Programm!$AD$6=2022,AH16&lt;&gt;""),AH16,IF(AND(Programm!$AD$6=2023,AQ16&lt;&gt;""),AQ16,""))))</f>
        <v>11.991279069767442</v>
      </c>
      <c r="H16" s="389">
        <f>IF(AND(Programm!$AD$6=2020,Q16&lt;&gt;""),Q16,IF(AND(Programm!$AD$6=2021,Z16&lt;&gt;""),Z16,IF(AND(Programm!$AD$6=2022,AI16&lt;&gt;""),AI16,IF(AND(Programm!$AD$6=2023,AR16&lt;&gt;""),AR16,""))))</f>
        <v>8.720930232557933E-3</v>
      </c>
      <c r="J16" s="219" t="s">
        <v>16</v>
      </c>
      <c r="K16" s="220">
        <v>12</v>
      </c>
      <c r="L16" s="221">
        <v>1.65</v>
      </c>
      <c r="M16" s="222">
        <v>0.8</v>
      </c>
      <c r="N16" s="223">
        <v>86</v>
      </c>
      <c r="O16" s="224">
        <f t="shared" si="8"/>
        <v>10.3125</v>
      </c>
      <c r="P16" s="225">
        <f t="shared" si="0"/>
        <v>11.991279069767442</v>
      </c>
      <c r="Q16" s="226">
        <f t="shared" si="1"/>
        <v>8.720930232557933E-3</v>
      </c>
      <c r="S16" s="219" t="s">
        <v>16</v>
      </c>
      <c r="T16" s="220">
        <v>12</v>
      </c>
      <c r="U16" s="221">
        <v>1.65</v>
      </c>
      <c r="V16" s="222">
        <v>0.8</v>
      </c>
      <c r="W16" s="223">
        <v>86</v>
      </c>
      <c r="X16" s="224">
        <f t="shared" si="9"/>
        <v>10.3125</v>
      </c>
      <c r="Y16" s="225">
        <f t="shared" si="2"/>
        <v>11.991279069767442</v>
      </c>
      <c r="Z16" s="226">
        <f t="shared" si="3"/>
        <v>8.720930232557933E-3</v>
      </c>
      <c r="AB16" s="219" t="s">
        <v>16</v>
      </c>
      <c r="AC16" s="47">
        <v>12</v>
      </c>
      <c r="AD16" s="380">
        <v>1.65</v>
      </c>
      <c r="AE16" s="380">
        <v>0.8</v>
      </c>
      <c r="AF16" s="47">
        <v>86</v>
      </c>
      <c r="AG16" s="224">
        <f t="shared" si="10"/>
        <v>10.3125</v>
      </c>
      <c r="AH16" s="225">
        <f t="shared" si="4"/>
        <v>11.991279069767442</v>
      </c>
      <c r="AI16" s="226">
        <f t="shared" si="5"/>
        <v>8.720930232557933E-3</v>
      </c>
      <c r="AK16" s="219" t="s">
        <v>16</v>
      </c>
      <c r="AL16" s="427">
        <v>12</v>
      </c>
      <c r="AM16" s="427">
        <v>1.65</v>
      </c>
      <c r="AN16" s="427">
        <v>0.8</v>
      </c>
      <c r="AO16" s="427">
        <v>86</v>
      </c>
      <c r="AP16" s="224">
        <f t="shared" si="11"/>
        <v>10.3125</v>
      </c>
      <c r="AQ16" s="225">
        <f t="shared" si="6"/>
        <v>11.991279069767442</v>
      </c>
      <c r="AR16" s="226">
        <f t="shared" si="7"/>
        <v>8.720930232557933E-3</v>
      </c>
    </row>
    <row r="17" spans="1:44" x14ac:dyDescent="0.3">
      <c r="A17" s="45" t="str">
        <f>IF(AND(Programm!$AD$6=2020,J17&lt;&gt;""),J17,IF(AND(Programm!$AD$6=2021,S17&lt;&gt;""),S17,IF(AND(Programm!$AD$6=2022,AB17&lt;&gt;""),AB17,IF(AND(Programm!$AD$6=2023,AK17&lt;&gt;""),AK17,""))))</f>
        <v>Sommerbraugerste</v>
      </c>
      <c r="B17" s="389">
        <f>IF(AND(Programm!$AD$6=2020,K17&lt;&gt;""),K17,IF(AND(Programm!$AD$6=2021,T17&lt;&gt;""),T17,IF(AND(Programm!$AD$6=2022,AC17&lt;&gt;""),AC17,IF(AND(Programm!$AD$6=2023,AL17&lt;&gt;""),AL17,""))))</f>
        <v>10</v>
      </c>
      <c r="C17" s="389">
        <f>IF(AND(Programm!$AD$6=2020,L17&lt;&gt;""),L17,IF(AND(Programm!$AD$6=2021,U17&lt;&gt;""),U17,IF(AND(Programm!$AD$6=2022,AD17&lt;&gt;""),AD17,IF(AND(Programm!$AD$6=2023,AM17&lt;&gt;""),AM17,""))))</f>
        <v>1.38</v>
      </c>
      <c r="D17" s="389">
        <f>IF(AND(Programm!$AD$6=2020,M17&lt;&gt;""),M17,IF(AND(Programm!$AD$6=2021,V17&lt;&gt;""),V17,IF(AND(Programm!$AD$6=2022,AE17&lt;&gt;""),AE17,IF(AND(Programm!$AD$6=2023,AN17&lt;&gt;""),AN17,""))))</f>
        <v>0.8</v>
      </c>
      <c r="E17" s="389">
        <f>IF(AND(Programm!$AD$6=2020,N17&lt;&gt;""),N17,IF(AND(Programm!$AD$6=2021,W17&lt;&gt;""),W17,IF(AND(Programm!$AD$6=2022,AF17&lt;&gt;""),AF17,IF(AND(Programm!$AD$6=2023,AO17&lt;&gt;""),AO17,""))))</f>
        <v>86</v>
      </c>
      <c r="F17" s="389">
        <f>IF(AND(Programm!$AD$6=2020,O17&lt;&gt;""),O17,IF(AND(Programm!$AD$6=2021,X17&lt;&gt;""),X17,IF(AND(Programm!$AD$6=2022,AG17&lt;&gt;""),AG17,IF(AND(Programm!$AD$6=2023,AP17&lt;&gt;""),AP17,""))))</f>
        <v>8.625</v>
      </c>
      <c r="G17" s="389">
        <f>IF(AND(Programm!$AD$6=2020,P17&lt;&gt;""),P17,IF(AND(Programm!$AD$6=2021,Y17&lt;&gt;""),Y17,IF(AND(Programm!$AD$6=2022,AH17&lt;&gt;""),AH17,IF(AND(Programm!$AD$6=2023,AQ17&lt;&gt;""),AQ17,""))))</f>
        <v>10.029069767441861</v>
      </c>
      <c r="H17" s="389">
        <f>IF(AND(Programm!$AD$6=2020,Q17&lt;&gt;""),Q17,IF(AND(Programm!$AD$6=2021,Z17&lt;&gt;""),Z17,IF(AND(Programm!$AD$6=2022,AI17&lt;&gt;""),AI17,IF(AND(Programm!$AD$6=2023,AR17&lt;&gt;""),AR17,""))))</f>
        <v>-2.9069767441860961E-2</v>
      </c>
      <c r="J17" s="219" t="s">
        <v>82</v>
      </c>
      <c r="K17" s="220">
        <v>10</v>
      </c>
      <c r="L17" s="221">
        <v>1.38</v>
      </c>
      <c r="M17" s="222">
        <v>0.8</v>
      </c>
      <c r="N17" s="223">
        <v>86</v>
      </c>
      <c r="O17" s="224">
        <f t="shared" si="8"/>
        <v>8.625</v>
      </c>
      <c r="P17" s="225">
        <f t="shared" si="0"/>
        <v>10.029069767441861</v>
      </c>
      <c r="Q17" s="226">
        <f t="shared" si="1"/>
        <v>-2.9069767441860961E-2</v>
      </c>
      <c r="S17" s="219" t="s">
        <v>82</v>
      </c>
      <c r="T17" s="220">
        <v>10</v>
      </c>
      <c r="U17" s="221">
        <v>1.38</v>
      </c>
      <c r="V17" s="222">
        <v>0.8</v>
      </c>
      <c r="W17" s="223">
        <v>86</v>
      </c>
      <c r="X17" s="224">
        <f t="shared" si="9"/>
        <v>8.625</v>
      </c>
      <c r="Y17" s="225">
        <f t="shared" si="2"/>
        <v>10.029069767441861</v>
      </c>
      <c r="Z17" s="226">
        <f t="shared" si="3"/>
        <v>-2.9069767441860961E-2</v>
      </c>
      <c r="AB17" s="219" t="s">
        <v>82</v>
      </c>
      <c r="AC17" s="47">
        <v>10</v>
      </c>
      <c r="AD17" s="380">
        <v>1.38</v>
      </c>
      <c r="AE17" s="380">
        <v>0.8</v>
      </c>
      <c r="AF17" s="47">
        <v>86</v>
      </c>
      <c r="AG17" s="224">
        <f t="shared" si="10"/>
        <v>8.625</v>
      </c>
      <c r="AH17" s="225">
        <f t="shared" si="4"/>
        <v>10.029069767441861</v>
      </c>
      <c r="AI17" s="226">
        <f t="shared" si="5"/>
        <v>-2.9069767441860961E-2</v>
      </c>
      <c r="AK17" s="219" t="s">
        <v>82</v>
      </c>
      <c r="AL17" s="427">
        <v>10</v>
      </c>
      <c r="AM17" s="427">
        <v>1.38</v>
      </c>
      <c r="AN17" s="427">
        <v>0.8</v>
      </c>
      <c r="AO17" s="427">
        <v>86</v>
      </c>
      <c r="AP17" s="224">
        <f t="shared" si="11"/>
        <v>8.625</v>
      </c>
      <c r="AQ17" s="225">
        <f t="shared" si="6"/>
        <v>10.029069767441861</v>
      </c>
      <c r="AR17" s="226">
        <f t="shared" si="7"/>
        <v>-2.9069767441860961E-2</v>
      </c>
    </row>
    <row r="18" spans="1:44" x14ac:dyDescent="0.3">
      <c r="A18" s="45" t="str">
        <f>IF(AND(Programm!$AD$6=2020,J18&lt;&gt;""),J18,IF(AND(Programm!$AD$6=2021,S18&lt;&gt;""),S18,IF(AND(Programm!$AD$6=2022,AB18&lt;&gt;""),AB18,IF(AND(Programm!$AD$6=2023,AK18&lt;&gt;""),AK18,""))))</f>
        <v>Gerstenstroh</v>
      </c>
      <c r="B18" s="389">
        <f>IF(AND(Programm!$AD$6=2020,K18&lt;&gt;""),K18,IF(AND(Programm!$AD$6=2021,T18&lt;&gt;""),T18,IF(AND(Programm!$AD$6=2022,AC18&lt;&gt;""),AC18,IF(AND(Programm!$AD$6=2023,AL18&lt;&gt;""),AL18,""))))</f>
        <v>3.6</v>
      </c>
      <c r="C18" s="389">
        <f>IF(AND(Programm!$AD$6=2020,L18&lt;&gt;""),L18,IF(AND(Programm!$AD$6=2021,U18&lt;&gt;""),U18,IF(AND(Programm!$AD$6=2022,AD18&lt;&gt;""),AD18,IF(AND(Programm!$AD$6=2023,AM18&lt;&gt;""),AM18,""))))</f>
        <v>0.5</v>
      </c>
      <c r="D18" s="389">
        <f>IF(AND(Programm!$AD$6=2020,M18&lt;&gt;""),M18,IF(AND(Programm!$AD$6=2021,V18&lt;&gt;""),V18,IF(AND(Programm!$AD$6=2022,AE18&lt;&gt;""),AE18,IF(AND(Programm!$AD$6=2023,AN18&lt;&gt;""),AN18,""))))</f>
        <v>0.3</v>
      </c>
      <c r="E18" s="389">
        <f>IF(AND(Programm!$AD$6=2020,N18&lt;&gt;""),N18,IF(AND(Programm!$AD$6=2021,W18&lt;&gt;""),W18,IF(AND(Programm!$AD$6=2022,AF18&lt;&gt;""),AF18,IF(AND(Programm!$AD$6=2023,AO18&lt;&gt;""),AO18,""))))</f>
        <v>86</v>
      </c>
      <c r="F18" s="389">
        <f>IF(AND(Programm!$AD$6=2020,O18&lt;&gt;""),O18,IF(AND(Programm!$AD$6=2021,X18&lt;&gt;""),X18,IF(AND(Programm!$AD$6=2022,AG18&lt;&gt;""),AG18,IF(AND(Programm!$AD$6=2023,AP18&lt;&gt;""),AP18,""))))</f>
        <v>3.125</v>
      </c>
      <c r="G18" s="389">
        <f>IF(AND(Programm!$AD$6=2020,P18&lt;&gt;""),P18,IF(AND(Programm!$AD$6=2021,Y18&lt;&gt;""),Y18,IF(AND(Programm!$AD$6=2022,AH18&lt;&gt;""),AH18,IF(AND(Programm!$AD$6=2023,AQ18&lt;&gt;""),AQ18,""))))</f>
        <v>3.6337209302325584</v>
      </c>
      <c r="H18" s="389">
        <f>IF(AND(Programm!$AD$6=2020,Q18&lt;&gt;""),Q18,IF(AND(Programm!$AD$6=2021,Z18&lt;&gt;""),Z18,IF(AND(Programm!$AD$6=2022,AI18&lt;&gt;""),AI18,IF(AND(Programm!$AD$6=2023,AR18&lt;&gt;""),AR18,""))))</f>
        <v>-3.3720930232558288E-2</v>
      </c>
      <c r="J18" s="219" t="s">
        <v>83</v>
      </c>
      <c r="K18" s="227">
        <v>3.6</v>
      </c>
      <c r="L18" s="221">
        <v>0.5</v>
      </c>
      <c r="M18" s="222">
        <v>0.3</v>
      </c>
      <c r="N18" s="223">
        <v>86</v>
      </c>
      <c r="O18" s="224">
        <f t="shared" si="8"/>
        <v>3.125</v>
      </c>
      <c r="P18" s="225">
        <f t="shared" si="0"/>
        <v>3.6337209302325584</v>
      </c>
      <c r="Q18" s="226">
        <f t="shared" si="1"/>
        <v>-3.3720930232558288E-2</v>
      </c>
      <c r="S18" s="219" t="s">
        <v>83</v>
      </c>
      <c r="T18" s="227">
        <v>3.6</v>
      </c>
      <c r="U18" s="221">
        <v>0.5</v>
      </c>
      <c r="V18" s="222">
        <v>0.3</v>
      </c>
      <c r="W18" s="223">
        <v>86</v>
      </c>
      <c r="X18" s="224">
        <f t="shared" si="9"/>
        <v>3.125</v>
      </c>
      <c r="Y18" s="225">
        <f t="shared" si="2"/>
        <v>3.6337209302325584</v>
      </c>
      <c r="Z18" s="226">
        <f t="shared" si="3"/>
        <v>-3.3720930232558288E-2</v>
      </c>
      <c r="AB18" s="219" t="s">
        <v>83</v>
      </c>
      <c r="AC18" s="385">
        <v>3.6</v>
      </c>
      <c r="AD18" s="380">
        <v>0.5</v>
      </c>
      <c r="AE18" s="380">
        <v>0.3</v>
      </c>
      <c r="AF18" s="47">
        <v>86</v>
      </c>
      <c r="AG18" s="224">
        <f t="shared" si="10"/>
        <v>3.125</v>
      </c>
      <c r="AH18" s="225">
        <f t="shared" si="4"/>
        <v>3.6337209302325584</v>
      </c>
      <c r="AI18" s="226">
        <f t="shared" si="5"/>
        <v>-3.3720930232558288E-2</v>
      </c>
      <c r="AK18" s="219" t="s">
        <v>83</v>
      </c>
      <c r="AL18" s="427">
        <v>3.6</v>
      </c>
      <c r="AM18" s="427">
        <v>0.5</v>
      </c>
      <c r="AN18" s="427">
        <v>0.3</v>
      </c>
      <c r="AO18" s="427">
        <v>86</v>
      </c>
      <c r="AP18" s="224">
        <f t="shared" si="11"/>
        <v>3.125</v>
      </c>
      <c r="AQ18" s="225">
        <f t="shared" si="6"/>
        <v>3.6337209302325584</v>
      </c>
      <c r="AR18" s="226">
        <f t="shared" si="7"/>
        <v>-3.3720930232558288E-2</v>
      </c>
    </row>
    <row r="19" spans="1:44" x14ac:dyDescent="0.3">
      <c r="A19" s="45" t="str">
        <f>IF(AND(Programm!$AD$6=2020,J19&lt;&gt;""),J19,IF(AND(Programm!$AD$6=2021,S19&lt;&gt;""),S19,IF(AND(Programm!$AD$6=2022,AB19&lt;&gt;""),AB19,IF(AND(Programm!$AD$6=2023,AK19&lt;&gt;""),AK19,""))))</f>
        <v>Winterroggen</v>
      </c>
      <c r="B19" s="389">
        <f>IF(AND(Programm!$AD$6=2020,K19&lt;&gt;""),K19,IF(AND(Programm!$AD$6=2021,T19&lt;&gt;""),T19,IF(AND(Programm!$AD$6=2022,AC19&lt;&gt;""),AC19,IF(AND(Programm!$AD$6=2023,AL19&lt;&gt;""),AL19,""))))</f>
        <v>11</v>
      </c>
      <c r="C19" s="389">
        <f>IF(AND(Programm!$AD$6=2020,L19&lt;&gt;""),L19,IF(AND(Programm!$AD$6=2021,U19&lt;&gt;""),U19,IF(AND(Programm!$AD$6=2022,AD19&lt;&gt;""),AD19,IF(AND(Programm!$AD$6=2023,AM19&lt;&gt;""),AM19,""))))</f>
        <v>1.51</v>
      </c>
      <c r="D19" s="389">
        <f>IF(AND(Programm!$AD$6=2020,M19&lt;&gt;""),M19,IF(AND(Programm!$AD$6=2021,V19&lt;&gt;""),V19,IF(AND(Programm!$AD$6=2022,AE19&lt;&gt;""),AE19,IF(AND(Programm!$AD$6=2023,AN19&lt;&gt;""),AN19,""))))</f>
        <v>0.8</v>
      </c>
      <c r="E19" s="389">
        <f>IF(AND(Programm!$AD$6=2020,N19&lt;&gt;""),N19,IF(AND(Programm!$AD$6=2021,W19&lt;&gt;""),W19,IF(AND(Programm!$AD$6=2022,AF19&lt;&gt;""),AF19,IF(AND(Programm!$AD$6=2023,AO19&lt;&gt;""),AO19,""))))</f>
        <v>86</v>
      </c>
      <c r="F19" s="389">
        <f>IF(AND(Programm!$AD$6=2020,O19&lt;&gt;""),O19,IF(AND(Programm!$AD$6=2021,X19&lt;&gt;""),X19,IF(AND(Programm!$AD$6=2022,AG19&lt;&gt;""),AG19,IF(AND(Programm!$AD$6=2023,AP19&lt;&gt;""),AP19,""))))</f>
        <v>9.4375</v>
      </c>
      <c r="G19" s="389">
        <f>IF(AND(Programm!$AD$6=2020,P19&lt;&gt;""),P19,IF(AND(Programm!$AD$6=2021,Y19&lt;&gt;""),Y19,IF(AND(Programm!$AD$6=2022,AH19&lt;&gt;""),AH19,IF(AND(Programm!$AD$6=2023,AQ19&lt;&gt;""),AQ19,""))))</f>
        <v>10.973837209302326</v>
      </c>
      <c r="H19" s="389">
        <f>IF(AND(Programm!$AD$6=2020,Q19&lt;&gt;""),Q19,IF(AND(Programm!$AD$6=2021,Z19&lt;&gt;""),Z19,IF(AND(Programm!$AD$6=2022,AI19&lt;&gt;""),AI19,IF(AND(Programm!$AD$6=2023,AR19&lt;&gt;""),AR19,""))))</f>
        <v>2.6162790697673799E-2</v>
      </c>
      <c r="J19" s="219" t="s">
        <v>68</v>
      </c>
      <c r="K19" s="220">
        <v>11</v>
      </c>
      <c r="L19" s="221">
        <v>1.51</v>
      </c>
      <c r="M19" s="222">
        <v>0.8</v>
      </c>
      <c r="N19" s="223">
        <v>86</v>
      </c>
      <c r="O19" s="224">
        <f t="shared" si="8"/>
        <v>9.4375</v>
      </c>
      <c r="P19" s="225">
        <f t="shared" si="0"/>
        <v>10.973837209302326</v>
      </c>
      <c r="Q19" s="226">
        <f t="shared" si="1"/>
        <v>2.6162790697673799E-2</v>
      </c>
      <c r="S19" s="219" t="s">
        <v>68</v>
      </c>
      <c r="T19" s="220">
        <v>11</v>
      </c>
      <c r="U19" s="221">
        <v>1.51</v>
      </c>
      <c r="V19" s="222">
        <v>0.8</v>
      </c>
      <c r="W19" s="223">
        <v>86</v>
      </c>
      <c r="X19" s="224">
        <f t="shared" si="9"/>
        <v>9.4375</v>
      </c>
      <c r="Y19" s="225">
        <f t="shared" si="2"/>
        <v>10.973837209302326</v>
      </c>
      <c r="Z19" s="226">
        <f t="shared" si="3"/>
        <v>2.6162790697673799E-2</v>
      </c>
      <c r="AB19" s="219" t="s">
        <v>68</v>
      </c>
      <c r="AC19" s="47">
        <v>11</v>
      </c>
      <c r="AD19" s="380">
        <v>1.51</v>
      </c>
      <c r="AE19" s="380">
        <v>0.8</v>
      </c>
      <c r="AF19" s="47">
        <v>86</v>
      </c>
      <c r="AG19" s="224">
        <f t="shared" si="10"/>
        <v>9.4375</v>
      </c>
      <c r="AH19" s="225">
        <f t="shared" si="4"/>
        <v>10.973837209302326</v>
      </c>
      <c r="AI19" s="226">
        <f t="shared" si="5"/>
        <v>2.6162790697673799E-2</v>
      </c>
      <c r="AK19" s="219" t="s">
        <v>68</v>
      </c>
      <c r="AL19" s="427">
        <v>11</v>
      </c>
      <c r="AM19" s="427">
        <v>1.51</v>
      </c>
      <c r="AN19" s="427">
        <v>0.8</v>
      </c>
      <c r="AO19" s="427">
        <v>86</v>
      </c>
      <c r="AP19" s="224">
        <f t="shared" si="11"/>
        <v>9.4375</v>
      </c>
      <c r="AQ19" s="225">
        <f t="shared" si="6"/>
        <v>10.973837209302326</v>
      </c>
      <c r="AR19" s="226">
        <f t="shared" si="7"/>
        <v>2.6162790697673799E-2</v>
      </c>
    </row>
    <row r="20" spans="1:44" x14ac:dyDescent="0.3">
      <c r="A20" s="45" t="str">
        <f>IF(AND(Programm!$AD$6=2020,J20&lt;&gt;""),J20,IF(AND(Programm!$AD$6=2021,S20&lt;&gt;""),S20,IF(AND(Programm!$AD$6=2022,AB20&lt;&gt;""),AB20,IF(AND(Programm!$AD$6=2023,AK20&lt;&gt;""),AK20,""))))</f>
        <v>Sommerroggen</v>
      </c>
      <c r="B20" s="389">
        <f>IF(AND(Programm!$AD$6=2020,K20&lt;&gt;""),K20,IF(AND(Programm!$AD$6=2021,T20&lt;&gt;""),T20,IF(AND(Programm!$AD$6=2022,AC20&lt;&gt;""),AC20,IF(AND(Programm!$AD$6=2023,AL20&lt;&gt;""),AL20,""))))</f>
        <v>11</v>
      </c>
      <c r="C20" s="389">
        <f>IF(AND(Programm!$AD$6=2020,L20&lt;&gt;""),L20,IF(AND(Programm!$AD$6=2021,U20&lt;&gt;""),U20,IF(AND(Programm!$AD$6=2022,AD20&lt;&gt;""),AD20,IF(AND(Programm!$AD$6=2023,AM20&lt;&gt;""),AM20,""))))</f>
        <v>1.51</v>
      </c>
      <c r="D20" s="389">
        <f>IF(AND(Programm!$AD$6=2020,M20&lt;&gt;""),M20,IF(AND(Programm!$AD$6=2021,V20&lt;&gt;""),V20,IF(AND(Programm!$AD$6=2022,AE20&lt;&gt;""),AE20,IF(AND(Programm!$AD$6=2023,AN20&lt;&gt;""),AN20,""))))</f>
        <v>0.8</v>
      </c>
      <c r="E20" s="389">
        <f>IF(AND(Programm!$AD$6=2020,N20&lt;&gt;""),N20,IF(AND(Programm!$AD$6=2021,W20&lt;&gt;""),W20,IF(AND(Programm!$AD$6=2022,AF20&lt;&gt;""),AF20,IF(AND(Programm!$AD$6=2023,AO20&lt;&gt;""),AO20,""))))</f>
        <v>86</v>
      </c>
      <c r="F20" s="389">
        <f>IF(AND(Programm!$AD$6=2020,O20&lt;&gt;""),O20,IF(AND(Programm!$AD$6=2021,X20&lt;&gt;""),X20,IF(AND(Programm!$AD$6=2022,AG20&lt;&gt;""),AG20,IF(AND(Programm!$AD$6=2023,AP20&lt;&gt;""),AP20,""))))</f>
        <v>9.4375</v>
      </c>
      <c r="G20" s="389">
        <f>IF(AND(Programm!$AD$6=2020,P20&lt;&gt;""),P20,IF(AND(Programm!$AD$6=2021,Y20&lt;&gt;""),Y20,IF(AND(Programm!$AD$6=2022,AH20&lt;&gt;""),AH20,IF(AND(Programm!$AD$6=2023,AQ20&lt;&gt;""),AQ20,""))))</f>
        <v>10.973837209302326</v>
      </c>
      <c r="H20" s="389">
        <f>IF(AND(Programm!$AD$6=2020,Q20&lt;&gt;""),Q20,IF(AND(Programm!$AD$6=2021,Z20&lt;&gt;""),Z20,IF(AND(Programm!$AD$6=2022,AI20&lt;&gt;""),AI20,IF(AND(Programm!$AD$6=2023,AR20&lt;&gt;""),AR20,""))))</f>
        <v>2.6162790697673799E-2</v>
      </c>
      <c r="J20" s="219" t="s">
        <v>84</v>
      </c>
      <c r="K20" s="220">
        <v>11</v>
      </c>
      <c r="L20" s="221">
        <v>1.51</v>
      </c>
      <c r="M20" s="222">
        <v>0.8</v>
      </c>
      <c r="N20" s="223">
        <v>86</v>
      </c>
      <c r="O20" s="224">
        <f t="shared" si="8"/>
        <v>9.4375</v>
      </c>
      <c r="P20" s="225">
        <f t="shared" si="0"/>
        <v>10.973837209302326</v>
      </c>
      <c r="Q20" s="226">
        <f t="shared" si="1"/>
        <v>2.6162790697673799E-2</v>
      </c>
      <c r="S20" s="219" t="s">
        <v>84</v>
      </c>
      <c r="T20" s="220">
        <v>11</v>
      </c>
      <c r="U20" s="221">
        <v>1.51</v>
      </c>
      <c r="V20" s="222">
        <v>0.8</v>
      </c>
      <c r="W20" s="223">
        <v>86</v>
      </c>
      <c r="X20" s="224">
        <f t="shared" si="9"/>
        <v>9.4375</v>
      </c>
      <c r="Y20" s="225">
        <f t="shared" si="2"/>
        <v>10.973837209302326</v>
      </c>
      <c r="Z20" s="226">
        <f t="shared" si="3"/>
        <v>2.6162790697673799E-2</v>
      </c>
      <c r="AB20" s="219" t="s">
        <v>84</v>
      </c>
      <c r="AC20" s="47">
        <v>11</v>
      </c>
      <c r="AD20" s="380">
        <v>1.51</v>
      </c>
      <c r="AE20" s="380">
        <v>0.8</v>
      </c>
      <c r="AF20" s="47">
        <v>86</v>
      </c>
      <c r="AG20" s="224">
        <f t="shared" si="10"/>
        <v>9.4375</v>
      </c>
      <c r="AH20" s="225">
        <f t="shared" si="4"/>
        <v>10.973837209302326</v>
      </c>
      <c r="AI20" s="226">
        <f t="shared" si="5"/>
        <v>2.6162790697673799E-2</v>
      </c>
      <c r="AK20" s="219" t="s">
        <v>84</v>
      </c>
      <c r="AL20" s="427">
        <v>11</v>
      </c>
      <c r="AM20" s="427">
        <v>1.51</v>
      </c>
      <c r="AN20" s="427">
        <v>0.8</v>
      </c>
      <c r="AO20" s="427">
        <v>86</v>
      </c>
      <c r="AP20" s="224">
        <f t="shared" si="11"/>
        <v>9.4375</v>
      </c>
      <c r="AQ20" s="225">
        <f t="shared" si="6"/>
        <v>10.973837209302326</v>
      </c>
      <c r="AR20" s="226">
        <f t="shared" si="7"/>
        <v>2.6162790697673799E-2</v>
      </c>
    </row>
    <row r="21" spans="1:44" x14ac:dyDescent="0.3">
      <c r="A21" s="45" t="str">
        <f>IF(AND(Programm!$AD$6=2020,J21&lt;&gt;""),J21,IF(AND(Programm!$AD$6=2021,S21&lt;&gt;""),S21,IF(AND(Programm!$AD$6=2022,AB21&lt;&gt;""),AB21,IF(AND(Programm!$AD$6=2023,AK21&lt;&gt;""),AK21,""))))</f>
        <v>Roggenstroh</v>
      </c>
      <c r="B21" s="389">
        <f>IF(AND(Programm!$AD$6=2020,K21&lt;&gt;""),K21,IF(AND(Programm!$AD$6=2021,T21&lt;&gt;""),T21,IF(AND(Programm!$AD$6=2022,AC21&lt;&gt;""),AC21,IF(AND(Programm!$AD$6=2023,AL21&lt;&gt;""),AL21,""))))</f>
        <v>3.6</v>
      </c>
      <c r="C21" s="389">
        <f>IF(AND(Programm!$AD$6=2020,L21&lt;&gt;""),L21,IF(AND(Programm!$AD$6=2021,U21&lt;&gt;""),U21,IF(AND(Programm!$AD$6=2022,AD21&lt;&gt;""),AD21,IF(AND(Programm!$AD$6=2023,AM21&lt;&gt;""),AM21,""))))</f>
        <v>0.5</v>
      </c>
      <c r="D21" s="389">
        <f>IF(AND(Programm!$AD$6=2020,M21&lt;&gt;""),M21,IF(AND(Programm!$AD$6=2021,V21&lt;&gt;""),V21,IF(AND(Programm!$AD$6=2022,AE21&lt;&gt;""),AE21,IF(AND(Programm!$AD$6=2023,AN21&lt;&gt;""),AN21,""))))</f>
        <v>0.3</v>
      </c>
      <c r="E21" s="389">
        <f>IF(AND(Programm!$AD$6=2020,N21&lt;&gt;""),N21,IF(AND(Programm!$AD$6=2021,W21&lt;&gt;""),W21,IF(AND(Programm!$AD$6=2022,AF21&lt;&gt;""),AF21,IF(AND(Programm!$AD$6=2023,AO21&lt;&gt;""),AO21,""))))</f>
        <v>86</v>
      </c>
      <c r="F21" s="389">
        <f>IF(AND(Programm!$AD$6=2020,O21&lt;&gt;""),O21,IF(AND(Programm!$AD$6=2021,X21&lt;&gt;""),X21,IF(AND(Programm!$AD$6=2022,AG21&lt;&gt;""),AG21,IF(AND(Programm!$AD$6=2023,AP21&lt;&gt;""),AP21,""))))</f>
        <v>3.125</v>
      </c>
      <c r="G21" s="389">
        <f>IF(AND(Programm!$AD$6=2020,P21&lt;&gt;""),P21,IF(AND(Programm!$AD$6=2021,Y21&lt;&gt;""),Y21,IF(AND(Programm!$AD$6=2022,AH21&lt;&gt;""),AH21,IF(AND(Programm!$AD$6=2023,AQ21&lt;&gt;""),AQ21,""))))</f>
        <v>3.6337209302325584</v>
      </c>
      <c r="H21" s="389">
        <f>IF(AND(Programm!$AD$6=2020,Q21&lt;&gt;""),Q21,IF(AND(Programm!$AD$6=2021,Z21&lt;&gt;""),Z21,IF(AND(Programm!$AD$6=2022,AI21&lt;&gt;""),AI21,IF(AND(Programm!$AD$6=2023,AR21&lt;&gt;""),AR21,""))))</f>
        <v>-3.3720930232558288E-2</v>
      </c>
      <c r="J21" s="219" t="s">
        <v>85</v>
      </c>
      <c r="K21" s="227">
        <v>3.6</v>
      </c>
      <c r="L21" s="221">
        <v>0.5</v>
      </c>
      <c r="M21" s="222">
        <v>0.3</v>
      </c>
      <c r="N21" s="223">
        <v>86</v>
      </c>
      <c r="O21" s="224">
        <f t="shared" si="8"/>
        <v>3.125</v>
      </c>
      <c r="P21" s="225">
        <f t="shared" si="0"/>
        <v>3.6337209302325584</v>
      </c>
      <c r="Q21" s="226">
        <f t="shared" si="1"/>
        <v>-3.3720930232558288E-2</v>
      </c>
      <c r="S21" s="219" t="s">
        <v>85</v>
      </c>
      <c r="T21" s="227">
        <v>3.6</v>
      </c>
      <c r="U21" s="221">
        <v>0.5</v>
      </c>
      <c r="V21" s="222">
        <v>0.3</v>
      </c>
      <c r="W21" s="223">
        <v>86</v>
      </c>
      <c r="X21" s="224">
        <f t="shared" si="9"/>
        <v>3.125</v>
      </c>
      <c r="Y21" s="225">
        <f t="shared" si="2"/>
        <v>3.6337209302325584</v>
      </c>
      <c r="Z21" s="226">
        <f t="shared" si="3"/>
        <v>-3.3720930232558288E-2</v>
      </c>
      <c r="AB21" s="219" t="s">
        <v>85</v>
      </c>
      <c r="AC21" s="385">
        <v>3.6</v>
      </c>
      <c r="AD21" s="380">
        <v>0.5</v>
      </c>
      <c r="AE21" s="380">
        <v>0.3</v>
      </c>
      <c r="AF21" s="47">
        <v>86</v>
      </c>
      <c r="AG21" s="224">
        <f t="shared" si="10"/>
        <v>3.125</v>
      </c>
      <c r="AH21" s="225">
        <f t="shared" si="4"/>
        <v>3.6337209302325584</v>
      </c>
      <c r="AI21" s="226">
        <f t="shared" si="5"/>
        <v>-3.3720930232558288E-2</v>
      </c>
      <c r="AK21" s="219" t="s">
        <v>85</v>
      </c>
      <c r="AL21" s="427">
        <v>3.6</v>
      </c>
      <c r="AM21" s="427">
        <v>0.5</v>
      </c>
      <c r="AN21" s="427">
        <v>0.3</v>
      </c>
      <c r="AO21" s="427">
        <v>86</v>
      </c>
      <c r="AP21" s="224">
        <f t="shared" si="11"/>
        <v>3.125</v>
      </c>
      <c r="AQ21" s="225">
        <f t="shared" si="6"/>
        <v>3.6337209302325584</v>
      </c>
      <c r="AR21" s="226">
        <f t="shared" si="7"/>
        <v>-3.3720930232558288E-2</v>
      </c>
    </row>
    <row r="22" spans="1:44" x14ac:dyDescent="0.3">
      <c r="A22" s="45" t="str">
        <f>IF(AND(Programm!$AD$6=2020,J22&lt;&gt;""),J22,IF(AND(Programm!$AD$6=2021,S22&lt;&gt;""),S22,IF(AND(Programm!$AD$6=2022,AB22&lt;&gt;""),AB22,IF(AND(Programm!$AD$6=2023,AK22&lt;&gt;""),AK22,""))))</f>
        <v>Hafer</v>
      </c>
      <c r="B22" s="389">
        <f>IF(AND(Programm!$AD$6=2020,K22&lt;&gt;""),K22,IF(AND(Programm!$AD$6=2021,T22&lt;&gt;""),T22,IF(AND(Programm!$AD$6=2022,AC22&lt;&gt;""),AC22,IF(AND(Programm!$AD$6=2023,AL22&lt;&gt;""),AL22,""))))</f>
        <v>11</v>
      </c>
      <c r="C22" s="389">
        <f>IF(AND(Programm!$AD$6=2020,L22&lt;&gt;""),L22,IF(AND(Programm!$AD$6=2021,U22&lt;&gt;""),U22,IF(AND(Programm!$AD$6=2022,AD22&lt;&gt;""),AD22,IF(AND(Programm!$AD$6=2023,AM22&lt;&gt;""),AM22,""))))</f>
        <v>1.51</v>
      </c>
      <c r="D22" s="389">
        <f>IF(AND(Programm!$AD$6=2020,M22&lt;&gt;""),M22,IF(AND(Programm!$AD$6=2021,V22&lt;&gt;""),V22,IF(AND(Programm!$AD$6=2022,AE22&lt;&gt;""),AE22,IF(AND(Programm!$AD$6=2023,AN22&lt;&gt;""),AN22,""))))</f>
        <v>0.8</v>
      </c>
      <c r="E22" s="389">
        <f>IF(AND(Programm!$AD$6=2020,N22&lt;&gt;""),N22,IF(AND(Programm!$AD$6=2021,W22&lt;&gt;""),W22,IF(AND(Programm!$AD$6=2022,AF22&lt;&gt;""),AF22,IF(AND(Programm!$AD$6=2023,AO22&lt;&gt;""),AO22,""))))</f>
        <v>86</v>
      </c>
      <c r="F22" s="389">
        <f>IF(AND(Programm!$AD$6=2020,O22&lt;&gt;""),O22,IF(AND(Programm!$AD$6=2021,X22&lt;&gt;""),X22,IF(AND(Programm!$AD$6=2022,AG22&lt;&gt;""),AG22,IF(AND(Programm!$AD$6=2023,AP22&lt;&gt;""),AP22,""))))</f>
        <v>9.4375</v>
      </c>
      <c r="G22" s="389">
        <f>IF(AND(Programm!$AD$6=2020,P22&lt;&gt;""),P22,IF(AND(Programm!$AD$6=2021,Y22&lt;&gt;""),Y22,IF(AND(Programm!$AD$6=2022,AH22&lt;&gt;""),AH22,IF(AND(Programm!$AD$6=2023,AQ22&lt;&gt;""),AQ22,""))))</f>
        <v>10.973837209302326</v>
      </c>
      <c r="H22" s="389">
        <f>IF(AND(Programm!$AD$6=2020,Q22&lt;&gt;""),Q22,IF(AND(Programm!$AD$6=2021,Z22&lt;&gt;""),Z22,IF(AND(Programm!$AD$6=2022,AI22&lt;&gt;""),AI22,IF(AND(Programm!$AD$6=2023,AR22&lt;&gt;""),AR22,""))))</f>
        <v>2.6162790697673799E-2</v>
      </c>
      <c r="J22" s="219" t="s">
        <v>17</v>
      </c>
      <c r="K22" s="220">
        <v>11</v>
      </c>
      <c r="L22" s="221">
        <v>1.51</v>
      </c>
      <c r="M22" s="222">
        <v>0.8</v>
      </c>
      <c r="N22" s="223">
        <v>86</v>
      </c>
      <c r="O22" s="224">
        <f t="shared" si="8"/>
        <v>9.4375</v>
      </c>
      <c r="P22" s="225">
        <f t="shared" si="0"/>
        <v>10.973837209302326</v>
      </c>
      <c r="Q22" s="226">
        <f t="shared" si="1"/>
        <v>2.6162790697673799E-2</v>
      </c>
      <c r="S22" s="219" t="s">
        <v>17</v>
      </c>
      <c r="T22" s="220">
        <v>11</v>
      </c>
      <c r="U22" s="221">
        <v>1.51</v>
      </c>
      <c r="V22" s="222">
        <v>0.8</v>
      </c>
      <c r="W22" s="223">
        <v>86</v>
      </c>
      <c r="X22" s="224">
        <f t="shared" si="9"/>
        <v>9.4375</v>
      </c>
      <c r="Y22" s="225">
        <f t="shared" si="2"/>
        <v>10.973837209302326</v>
      </c>
      <c r="Z22" s="226">
        <f t="shared" si="3"/>
        <v>2.6162790697673799E-2</v>
      </c>
      <c r="AB22" s="219" t="s">
        <v>17</v>
      </c>
      <c r="AC22" s="47">
        <v>11</v>
      </c>
      <c r="AD22" s="380">
        <v>1.51</v>
      </c>
      <c r="AE22" s="380">
        <v>0.8</v>
      </c>
      <c r="AF22" s="47">
        <v>86</v>
      </c>
      <c r="AG22" s="224">
        <f t="shared" si="10"/>
        <v>9.4375</v>
      </c>
      <c r="AH22" s="225">
        <f t="shared" si="4"/>
        <v>10.973837209302326</v>
      </c>
      <c r="AI22" s="226">
        <f t="shared" si="5"/>
        <v>2.6162790697673799E-2</v>
      </c>
      <c r="AK22" s="219" t="s">
        <v>17</v>
      </c>
      <c r="AL22" s="427">
        <v>11</v>
      </c>
      <c r="AM22" s="427">
        <v>1.51</v>
      </c>
      <c r="AN22" s="427">
        <v>0.8</v>
      </c>
      <c r="AO22" s="427">
        <v>86</v>
      </c>
      <c r="AP22" s="224">
        <f t="shared" si="11"/>
        <v>9.4375</v>
      </c>
      <c r="AQ22" s="225">
        <f t="shared" si="6"/>
        <v>10.973837209302326</v>
      </c>
      <c r="AR22" s="226">
        <f t="shared" si="7"/>
        <v>2.6162790697673799E-2</v>
      </c>
    </row>
    <row r="23" spans="1:44" x14ac:dyDescent="0.3">
      <c r="A23" s="45" t="str">
        <f>IF(AND(Programm!$AD$6=2020,J23&lt;&gt;""),J23,IF(AND(Programm!$AD$6=2021,S23&lt;&gt;""),S23,IF(AND(Programm!$AD$6=2022,AB23&lt;&gt;""),AB23,IF(AND(Programm!$AD$6=2023,AK23&lt;&gt;""),AK23,""))))</f>
        <v>Haferstroh</v>
      </c>
      <c r="B23" s="389">
        <f>IF(AND(Programm!$AD$6=2020,K23&lt;&gt;""),K23,IF(AND(Programm!$AD$6=2021,T23&lt;&gt;""),T23,IF(AND(Programm!$AD$6=2022,AC23&lt;&gt;""),AC23,IF(AND(Programm!$AD$6=2023,AL23&lt;&gt;""),AL23,""))))</f>
        <v>3.6</v>
      </c>
      <c r="C23" s="389">
        <f>IF(AND(Programm!$AD$6=2020,L23&lt;&gt;""),L23,IF(AND(Programm!$AD$6=2021,U23&lt;&gt;""),U23,IF(AND(Programm!$AD$6=2022,AD23&lt;&gt;""),AD23,IF(AND(Programm!$AD$6=2023,AM23&lt;&gt;""),AM23,""))))</f>
        <v>0.5</v>
      </c>
      <c r="D23" s="389">
        <f>IF(AND(Programm!$AD$6=2020,M23&lt;&gt;""),M23,IF(AND(Programm!$AD$6=2021,V23&lt;&gt;""),V23,IF(AND(Programm!$AD$6=2022,AE23&lt;&gt;""),AE23,IF(AND(Programm!$AD$6=2023,AN23&lt;&gt;""),AN23,""))))</f>
        <v>0.3</v>
      </c>
      <c r="E23" s="389">
        <f>IF(AND(Programm!$AD$6=2020,N23&lt;&gt;""),N23,IF(AND(Programm!$AD$6=2021,W23&lt;&gt;""),W23,IF(AND(Programm!$AD$6=2022,AF23&lt;&gt;""),AF23,IF(AND(Programm!$AD$6=2023,AO23&lt;&gt;""),AO23,""))))</f>
        <v>86</v>
      </c>
      <c r="F23" s="389">
        <f>IF(AND(Programm!$AD$6=2020,O23&lt;&gt;""),O23,IF(AND(Programm!$AD$6=2021,X23&lt;&gt;""),X23,IF(AND(Programm!$AD$6=2022,AG23&lt;&gt;""),AG23,IF(AND(Programm!$AD$6=2023,AP23&lt;&gt;""),AP23,""))))</f>
        <v>3.125</v>
      </c>
      <c r="G23" s="389">
        <f>IF(AND(Programm!$AD$6=2020,P23&lt;&gt;""),P23,IF(AND(Programm!$AD$6=2021,Y23&lt;&gt;""),Y23,IF(AND(Programm!$AD$6=2022,AH23&lt;&gt;""),AH23,IF(AND(Programm!$AD$6=2023,AQ23&lt;&gt;""),AQ23,""))))</f>
        <v>3.6337209302325584</v>
      </c>
      <c r="H23" s="389">
        <f>IF(AND(Programm!$AD$6=2020,Q23&lt;&gt;""),Q23,IF(AND(Programm!$AD$6=2021,Z23&lt;&gt;""),Z23,IF(AND(Programm!$AD$6=2022,AI23&lt;&gt;""),AI23,IF(AND(Programm!$AD$6=2023,AR23&lt;&gt;""),AR23,""))))</f>
        <v>-3.3720930232558288E-2</v>
      </c>
      <c r="J23" s="219" t="s">
        <v>86</v>
      </c>
      <c r="K23" s="227">
        <v>3.6</v>
      </c>
      <c r="L23" s="221">
        <v>0.5</v>
      </c>
      <c r="M23" s="222">
        <v>0.3</v>
      </c>
      <c r="N23" s="223">
        <v>86</v>
      </c>
      <c r="O23" s="224">
        <f t="shared" si="8"/>
        <v>3.125</v>
      </c>
      <c r="P23" s="225">
        <f t="shared" si="0"/>
        <v>3.6337209302325584</v>
      </c>
      <c r="Q23" s="226">
        <f t="shared" si="1"/>
        <v>-3.3720930232558288E-2</v>
      </c>
      <c r="S23" s="219" t="s">
        <v>86</v>
      </c>
      <c r="T23" s="227">
        <v>3.6</v>
      </c>
      <c r="U23" s="221">
        <v>0.5</v>
      </c>
      <c r="V23" s="222">
        <v>0.3</v>
      </c>
      <c r="W23" s="223">
        <v>86</v>
      </c>
      <c r="X23" s="224">
        <f t="shared" si="9"/>
        <v>3.125</v>
      </c>
      <c r="Y23" s="225">
        <f t="shared" si="2"/>
        <v>3.6337209302325584</v>
      </c>
      <c r="Z23" s="226">
        <f t="shared" si="3"/>
        <v>-3.3720930232558288E-2</v>
      </c>
      <c r="AB23" s="219" t="s">
        <v>86</v>
      </c>
      <c r="AC23" s="385">
        <v>3.6</v>
      </c>
      <c r="AD23" s="380">
        <v>0.5</v>
      </c>
      <c r="AE23" s="380">
        <v>0.3</v>
      </c>
      <c r="AF23" s="47">
        <v>86</v>
      </c>
      <c r="AG23" s="224">
        <f t="shared" si="10"/>
        <v>3.125</v>
      </c>
      <c r="AH23" s="225">
        <f t="shared" si="4"/>
        <v>3.6337209302325584</v>
      </c>
      <c r="AI23" s="226">
        <f t="shared" si="5"/>
        <v>-3.3720930232558288E-2</v>
      </c>
      <c r="AK23" s="219" t="s">
        <v>86</v>
      </c>
      <c r="AL23" s="427">
        <v>3.6</v>
      </c>
      <c r="AM23" s="427">
        <v>0.5</v>
      </c>
      <c r="AN23" s="427">
        <v>0.3</v>
      </c>
      <c r="AO23" s="427">
        <v>86</v>
      </c>
      <c r="AP23" s="224">
        <f t="shared" si="11"/>
        <v>3.125</v>
      </c>
      <c r="AQ23" s="225">
        <f t="shared" si="6"/>
        <v>3.6337209302325584</v>
      </c>
      <c r="AR23" s="226">
        <f t="shared" si="7"/>
        <v>-3.3720930232558288E-2</v>
      </c>
    </row>
    <row r="24" spans="1:44" x14ac:dyDescent="0.3">
      <c r="A24" s="45" t="str">
        <f>IF(AND(Programm!$AD$6=2020,J24&lt;&gt;""),J24,IF(AND(Programm!$AD$6=2021,S24&lt;&gt;""),S24,IF(AND(Programm!$AD$6=2022,AB24&lt;&gt;""),AB24,IF(AND(Programm!$AD$6=2023,AK24&lt;&gt;""),AK24,""))))</f>
        <v>Triticale</v>
      </c>
      <c r="B24" s="389">
        <f>IF(AND(Programm!$AD$6=2020,K24&lt;&gt;""),K24,IF(AND(Programm!$AD$6=2021,T24&lt;&gt;""),T24,IF(AND(Programm!$AD$6=2022,AC24&lt;&gt;""),AC24,IF(AND(Programm!$AD$6=2023,AL24&lt;&gt;""),AL24,""))))</f>
        <v>12</v>
      </c>
      <c r="C24" s="389">
        <f>IF(AND(Programm!$AD$6=2020,L24&lt;&gt;""),L24,IF(AND(Programm!$AD$6=2021,U24&lt;&gt;""),U24,IF(AND(Programm!$AD$6=2022,AD24&lt;&gt;""),AD24,IF(AND(Programm!$AD$6=2023,AM24&lt;&gt;""),AM24,""))))</f>
        <v>1.65</v>
      </c>
      <c r="D24" s="389">
        <f>IF(AND(Programm!$AD$6=2020,M24&lt;&gt;""),M24,IF(AND(Programm!$AD$6=2021,V24&lt;&gt;""),V24,IF(AND(Programm!$AD$6=2022,AE24&lt;&gt;""),AE24,IF(AND(Programm!$AD$6=2023,AN24&lt;&gt;""),AN24,""))))</f>
        <v>0.8</v>
      </c>
      <c r="E24" s="389">
        <f>IF(AND(Programm!$AD$6=2020,N24&lt;&gt;""),N24,IF(AND(Programm!$AD$6=2021,W24&lt;&gt;""),W24,IF(AND(Programm!$AD$6=2022,AF24&lt;&gt;""),AF24,IF(AND(Programm!$AD$6=2023,AO24&lt;&gt;""),AO24,""))))</f>
        <v>86</v>
      </c>
      <c r="F24" s="389">
        <f>IF(AND(Programm!$AD$6=2020,O24&lt;&gt;""),O24,IF(AND(Programm!$AD$6=2021,X24&lt;&gt;""),X24,IF(AND(Programm!$AD$6=2022,AG24&lt;&gt;""),AG24,IF(AND(Programm!$AD$6=2023,AP24&lt;&gt;""),AP24,""))))</f>
        <v>10.3125</v>
      </c>
      <c r="G24" s="389">
        <f>IF(AND(Programm!$AD$6=2020,P24&lt;&gt;""),P24,IF(AND(Programm!$AD$6=2021,Y24&lt;&gt;""),Y24,IF(AND(Programm!$AD$6=2022,AH24&lt;&gt;""),AH24,IF(AND(Programm!$AD$6=2023,AQ24&lt;&gt;""),AQ24,""))))</f>
        <v>11.991279069767442</v>
      </c>
      <c r="H24" s="389">
        <f>IF(AND(Programm!$AD$6=2020,Q24&lt;&gt;""),Q24,IF(AND(Programm!$AD$6=2021,Z24&lt;&gt;""),Z24,IF(AND(Programm!$AD$6=2022,AI24&lt;&gt;""),AI24,IF(AND(Programm!$AD$6=2023,AR24&lt;&gt;""),AR24,""))))</f>
        <v>8.720930232557933E-3</v>
      </c>
      <c r="J24" s="219" t="s">
        <v>18</v>
      </c>
      <c r="K24" s="220">
        <v>12</v>
      </c>
      <c r="L24" s="221">
        <v>1.65</v>
      </c>
      <c r="M24" s="222">
        <v>0.8</v>
      </c>
      <c r="N24" s="223">
        <v>86</v>
      </c>
      <c r="O24" s="224">
        <f t="shared" si="8"/>
        <v>10.3125</v>
      </c>
      <c r="P24" s="225">
        <f t="shared" si="0"/>
        <v>11.991279069767442</v>
      </c>
      <c r="Q24" s="226">
        <f t="shared" si="1"/>
        <v>8.720930232557933E-3</v>
      </c>
      <c r="S24" s="219" t="s">
        <v>18</v>
      </c>
      <c r="T24" s="220">
        <v>12</v>
      </c>
      <c r="U24" s="221">
        <v>1.65</v>
      </c>
      <c r="V24" s="222">
        <v>0.8</v>
      </c>
      <c r="W24" s="223">
        <v>86</v>
      </c>
      <c r="X24" s="224">
        <f t="shared" si="9"/>
        <v>10.3125</v>
      </c>
      <c r="Y24" s="225">
        <f t="shared" si="2"/>
        <v>11.991279069767442</v>
      </c>
      <c r="Z24" s="226">
        <f t="shared" si="3"/>
        <v>8.720930232557933E-3</v>
      </c>
      <c r="AB24" s="219" t="s">
        <v>18</v>
      </c>
      <c r="AC24" s="47">
        <v>12</v>
      </c>
      <c r="AD24" s="380">
        <v>1.65</v>
      </c>
      <c r="AE24" s="380">
        <v>0.8</v>
      </c>
      <c r="AF24" s="47">
        <v>86</v>
      </c>
      <c r="AG24" s="224">
        <f t="shared" si="10"/>
        <v>10.3125</v>
      </c>
      <c r="AH24" s="225">
        <f t="shared" si="4"/>
        <v>11.991279069767442</v>
      </c>
      <c r="AI24" s="226">
        <f t="shared" si="5"/>
        <v>8.720930232557933E-3</v>
      </c>
      <c r="AK24" s="219" t="s">
        <v>18</v>
      </c>
      <c r="AL24" s="427">
        <v>12</v>
      </c>
      <c r="AM24" s="427">
        <v>1.65</v>
      </c>
      <c r="AN24" s="427">
        <v>0.8</v>
      </c>
      <c r="AO24" s="427">
        <v>86</v>
      </c>
      <c r="AP24" s="224">
        <f t="shared" si="11"/>
        <v>10.3125</v>
      </c>
      <c r="AQ24" s="225">
        <f t="shared" si="6"/>
        <v>11.991279069767442</v>
      </c>
      <c r="AR24" s="226">
        <f t="shared" si="7"/>
        <v>8.720930232557933E-3</v>
      </c>
    </row>
    <row r="25" spans="1:44" x14ac:dyDescent="0.3">
      <c r="A25" s="45" t="str">
        <f>IF(AND(Programm!$AD$6=2020,J25&lt;&gt;""),J25,IF(AND(Programm!$AD$6=2021,S25&lt;&gt;""),S25,IF(AND(Programm!$AD$6=2022,AB25&lt;&gt;""),AB25,IF(AND(Programm!$AD$6=2023,AK25&lt;&gt;""),AK25,""))))</f>
        <v>Dinkel</v>
      </c>
      <c r="B25" s="389">
        <f>IF(AND(Programm!$AD$6=2020,K25&lt;&gt;""),K25,IF(AND(Programm!$AD$6=2021,T25&lt;&gt;""),T25,IF(AND(Programm!$AD$6=2022,AC25&lt;&gt;""),AC25,IF(AND(Programm!$AD$6=2023,AL25&lt;&gt;""),AL25,""))))</f>
        <v>12</v>
      </c>
      <c r="C25" s="389">
        <f>IF(AND(Programm!$AD$6=2020,L25&lt;&gt;""),L25,IF(AND(Programm!$AD$6=2021,U25&lt;&gt;""),U25,IF(AND(Programm!$AD$6=2022,AD25&lt;&gt;""),AD25,IF(AND(Programm!$AD$6=2023,AM25&lt;&gt;""),AM25,""))))</f>
        <v>1.65</v>
      </c>
      <c r="D25" s="389">
        <f>IF(AND(Programm!$AD$6=2020,M25&lt;&gt;""),M25,IF(AND(Programm!$AD$6=2021,V25&lt;&gt;""),V25,IF(AND(Programm!$AD$6=2022,AE25&lt;&gt;""),AE25,IF(AND(Programm!$AD$6=2023,AN25&lt;&gt;""),AN25,""))))</f>
        <v>0.8</v>
      </c>
      <c r="E25" s="389">
        <f>IF(AND(Programm!$AD$6=2020,N25&lt;&gt;""),N25,IF(AND(Programm!$AD$6=2021,W25&lt;&gt;""),W25,IF(AND(Programm!$AD$6=2022,AF25&lt;&gt;""),AF25,IF(AND(Programm!$AD$6=2023,AO25&lt;&gt;""),AO25,""))))</f>
        <v>86</v>
      </c>
      <c r="F25" s="389">
        <f>IF(AND(Programm!$AD$6=2020,O25&lt;&gt;""),O25,IF(AND(Programm!$AD$6=2021,X25&lt;&gt;""),X25,IF(AND(Programm!$AD$6=2022,AG25&lt;&gt;""),AG25,IF(AND(Programm!$AD$6=2023,AP25&lt;&gt;""),AP25,""))))</f>
        <v>10.3125</v>
      </c>
      <c r="G25" s="389">
        <f>IF(AND(Programm!$AD$6=2020,P25&lt;&gt;""),P25,IF(AND(Programm!$AD$6=2021,Y25&lt;&gt;""),Y25,IF(AND(Programm!$AD$6=2022,AH25&lt;&gt;""),AH25,IF(AND(Programm!$AD$6=2023,AQ25&lt;&gt;""),AQ25,""))))</f>
        <v>11.991279069767442</v>
      </c>
      <c r="H25" s="389">
        <f>IF(AND(Programm!$AD$6=2020,Q25&lt;&gt;""),Q25,IF(AND(Programm!$AD$6=2021,Z25&lt;&gt;""),Z25,IF(AND(Programm!$AD$6=2022,AI25&lt;&gt;""),AI25,IF(AND(Programm!$AD$6=2023,AR25&lt;&gt;""),AR25,""))))</f>
        <v>8.720930232557933E-3</v>
      </c>
      <c r="J25" s="219" t="s">
        <v>87</v>
      </c>
      <c r="K25" s="220">
        <v>12</v>
      </c>
      <c r="L25" s="221">
        <v>1.65</v>
      </c>
      <c r="M25" s="222">
        <v>0.8</v>
      </c>
      <c r="N25" s="223">
        <v>86</v>
      </c>
      <c r="O25" s="224">
        <f t="shared" si="8"/>
        <v>10.3125</v>
      </c>
      <c r="P25" s="225">
        <f t="shared" si="0"/>
        <v>11.991279069767442</v>
      </c>
      <c r="Q25" s="226">
        <f t="shared" si="1"/>
        <v>8.720930232557933E-3</v>
      </c>
      <c r="S25" s="219" t="s">
        <v>87</v>
      </c>
      <c r="T25" s="220">
        <v>12</v>
      </c>
      <c r="U25" s="221">
        <v>1.65</v>
      </c>
      <c r="V25" s="222">
        <v>0.8</v>
      </c>
      <c r="W25" s="223">
        <v>86</v>
      </c>
      <c r="X25" s="224">
        <f t="shared" si="9"/>
        <v>10.3125</v>
      </c>
      <c r="Y25" s="225">
        <f t="shared" si="2"/>
        <v>11.991279069767442</v>
      </c>
      <c r="Z25" s="226">
        <f t="shared" si="3"/>
        <v>8.720930232557933E-3</v>
      </c>
      <c r="AB25" s="219" t="s">
        <v>87</v>
      </c>
      <c r="AC25" s="47">
        <v>12</v>
      </c>
      <c r="AD25" s="380">
        <v>1.65</v>
      </c>
      <c r="AE25" s="380">
        <v>0.8</v>
      </c>
      <c r="AF25" s="47">
        <v>86</v>
      </c>
      <c r="AG25" s="224">
        <f t="shared" si="10"/>
        <v>10.3125</v>
      </c>
      <c r="AH25" s="225">
        <f t="shared" si="4"/>
        <v>11.991279069767442</v>
      </c>
      <c r="AI25" s="226">
        <f t="shared" si="5"/>
        <v>8.720930232557933E-3</v>
      </c>
      <c r="AK25" s="219" t="s">
        <v>87</v>
      </c>
      <c r="AL25" s="427">
        <v>12</v>
      </c>
      <c r="AM25" s="427">
        <v>1.65</v>
      </c>
      <c r="AN25" s="427">
        <v>0.8</v>
      </c>
      <c r="AO25" s="427">
        <v>86</v>
      </c>
      <c r="AP25" s="224">
        <f t="shared" si="11"/>
        <v>10.3125</v>
      </c>
      <c r="AQ25" s="225">
        <f t="shared" si="6"/>
        <v>11.991279069767442</v>
      </c>
      <c r="AR25" s="226">
        <f t="shared" si="7"/>
        <v>8.720930232557933E-3</v>
      </c>
    </row>
    <row r="26" spans="1:44" x14ac:dyDescent="0.3">
      <c r="A26" s="45" t="str">
        <f>IF(AND(Programm!$AD$6=2020,J26&lt;&gt;""),J26,IF(AND(Programm!$AD$6=2021,S26&lt;&gt;""),S26,IF(AND(Programm!$AD$6=2022,AB26&lt;&gt;""),AB26,IF(AND(Programm!$AD$6=2023,AK26&lt;&gt;""),AK26,""))))</f>
        <v>Emmer/Einkorn</v>
      </c>
      <c r="B26" s="389">
        <f>IF(AND(Programm!$AD$6=2020,K26&lt;&gt;""),K26,IF(AND(Programm!$AD$6=2021,T26&lt;&gt;""),T26,IF(AND(Programm!$AD$6=2022,AC26&lt;&gt;""),AC26,IF(AND(Programm!$AD$6=2023,AL26&lt;&gt;""),AL26,""))))</f>
        <v>12</v>
      </c>
      <c r="C26" s="389">
        <f>IF(AND(Programm!$AD$6=2020,L26&lt;&gt;""),L26,IF(AND(Programm!$AD$6=2021,U26&lt;&gt;""),U26,IF(AND(Programm!$AD$6=2022,AD26&lt;&gt;""),AD26,IF(AND(Programm!$AD$6=2023,AM26&lt;&gt;""),AM26,""))))</f>
        <v>1.81</v>
      </c>
      <c r="D26" s="389">
        <f>IF(AND(Programm!$AD$6=2020,M26&lt;&gt;""),M26,IF(AND(Programm!$AD$6=2021,V26&lt;&gt;""),V26,IF(AND(Programm!$AD$6=2022,AE26&lt;&gt;""),AE26,IF(AND(Programm!$AD$6=2023,AN26&lt;&gt;""),AN26,""))))</f>
        <v>0.75</v>
      </c>
      <c r="E26" s="389">
        <f>IF(AND(Programm!$AD$6=2020,N26&lt;&gt;""),N26,IF(AND(Programm!$AD$6=2021,W26&lt;&gt;""),W26,IF(AND(Programm!$AD$6=2022,AF26&lt;&gt;""),AF26,IF(AND(Programm!$AD$6=2023,AO26&lt;&gt;""),AO26,""))))</f>
        <v>86</v>
      </c>
      <c r="F26" s="389">
        <f>IF(AND(Programm!$AD$6=2020,O26&lt;&gt;""),O26,IF(AND(Programm!$AD$6=2021,X26&lt;&gt;""),X26,IF(AND(Programm!$AD$6=2022,AG26&lt;&gt;""),AG26,IF(AND(Programm!$AD$6=2023,AP26&lt;&gt;""),AP26,""))))</f>
        <v>10.317</v>
      </c>
      <c r="G26" s="389">
        <f>IF(AND(Programm!$AD$6=2020,P26&lt;&gt;""),P26,IF(AND(Programm!$AD$6=2021,Y26&lt;&gt;""),Y26,IF(AND(Programm!$AD$6=2022,AH26&lt;&gt;""),AH26,IF(AND(Programm!$AD$6=2023,AQ26&lt;&gt;""),AQ26,""))))</f>
        <v>11.996511627906976</v>
      </c>
      <c r="H26" s="389">
        <f>IF(AND(Programm!$AD$6=2020,Q26&lt;&gt;""),Q26,IF(AND(Programm!$AD$6=2021,Z26&lt;&gt;""),Z26,IF(AND(Programm!$AD$6=2022,AI26&lt;&gt;""),AI26,IF(AND(Programm!$AD$6=2023,AR26&lt;&gt;""),AR26,""))))</f>
        <v>3.4883720930238837E-3</v>
      </c>
      <c r="J26" s="228" t="s">
        <v>88</v>
      </c>
      <c r="K26" s="220">
        <v>12</v>
      </c>
      <c r="L26" s="221">
        <v>1.81</v>
      </c>
      <c r="M26" s="222">
        <v>0.75</v>
      </c>
      <c r="N26" s="223">
        <v>86</v>
      </c>
      <c r="O26" s="224">
        <f>+L26*5.7</f>
        <v>10.317</v>
      </c>
      <c r="P26" s="225">
        <f t="shared" si="0"/>
        <v>11.996511627906976</v>
      </c>
      <c r="Q26" s="226">
        <f t="shared" si="1"/>
        <v>3.4883720930238837E-3</v>
      </c>
      <c r="S26" s="228" t="s">
        <v>88</v>
      </c>
      <c r="T26" s="220">
        <v>12</v>
      </c>
      <c r="U26" s="221">
        <v>1.81</v>
      </c>
      <c r="V26" s="222">
        <v>0.75</v>
      </c>
      <c r="W26" s="223">
        <v>86</v>
      </c>
      <c r="X26" s="224">
        <f>+U26*5.7</f>
        <v>10.317</v>
      </c>
      <c r="Y26" s="225">
        <f t="shared" si="2"/>
        <v>11.996511627906976</v>
      </c>
      <c r="Z26" s="226">
        <f t="shared" si="3"/>
        <v>3.4883720930238837E-3</v>
      </c>
      <c r="AB26" s="228" t="s">
        <v>88</v>
      </c>
      <c r="AC26" s="47">
        <v>12</v>
      </c>
      <c r="AD26" s="380">
        <v>1.81</v>
      </c>
      <c r="AE26" s="380">
        <v>0.75</v>
      </c>
      <c r="AF26" s="47">
        <v>86</v>
      </c>
      <c r="AG26" s="224">
        <f>+AD26*5.7</f>
        <v>10.317</v>
      </c>
      <c r="AH26" s="225">
        <f t="shared" si="4"/>
        <v>11.996511627906976</v>
      </c>
      <c r="AI26" s="226">
        <f t="shared" si="5"/>
        <v>3.4883720930238837E-3</v>
      </c>
      <c r="AK26" s="228" t="s">
        <v>88</v>
      </c>
      <c r="AL26" s="427">
        <v>12</v>
      </c>
      <c r="AM26" s="427">
        <v>1.81</v>
      </c>
      <c r="AN26" s="427">
        <v>0.75</v>
      </c>
      <c r="AO26" s="427">
        <v>86</v>
      </c>
      <c r="AP26" s="224">
        <f>+AM26*5.7</f>
        <v>10.317</v>
      </c>
      <c r="AQ26" s="225">
        <f t="shared" si="6"/>
        <v>11.996511627906976</v>
      </c>
      <c r="AR26" s="226">
        <f t="shared" si="7"/>
        <v>3.4883720930238837E-3</v>
      </c>
    </row>
    <row r="27" spans="1:44" x14ac:dyDescent="0.3">
      <c r="A27" s="45" t="str">
        <f>IF(AND(Programm!$AD$6=2020,J27&lt;&gt;""),J27,IF(AND(Programm!$AD$6=2021,S27&lt;&gt;""),S27,IF(AND(Programm!$AD$6=2022,AB27&lt;&gt;""),AB27,IF(AND(Programm!$AD$6=2023,AK27&lt;&gt;""),AK27,""))))</f>
        <v>Hartweizen (Durum)</v>
      </c>
      <c r="B27" s="389">
        <f>IF(AND(Programm!$AD$6=2020,K27&lt;&gt;""),K27,IF(AND(Programm!$AD$6=2021,T27&lt;&gt;""),T27,IF(AND(Programm!$AD$6=2022,AC27&lt;&gt;""),AC27,IF(AND(Programm!$AD$6=2023,AL27&lt;&gt;""),AL27,""))))</f>
        <v>12</v>
      </c>
      <c r="C27" s="389">
        <f>IF(AND(Programm!$AD$6=2020,L27&lt;&gt;""),L27,IF(AND(Programm!$AD$6=2021,U27&lt;&gt;""),U27,IF(AND(Programm!$AD$6=2022,AD27&lt;&gt;""),AD27,IF(AND(Programm!$AD$6=2023,AM27&lt;&gt;""),AM27,""))))</f>
        <v>1.81</v>
      </c>
      <c r="D27" s="389">
        <f>IF(AND(Programm!$AD$6=2020,M27&lt;&gt;""),M27,IF(AND(Programm!$AD$6=2021,V27&lt;&gt;""),V27,IF(AND(Programm!$AD$6=2022,AE27&lt;&gt;""),AE27,IF(AND(Programm!$AD$6=2023,AN27&lt;&gt;""),AN27,""))))</f>
        <v>0.8</v>
      </c>
      <c r="E27" s="389">
        <f>IF(AND(Programm!$AD$6=2020,N27&lt;&gt;""),N27,IF(AND(Programm!$AD$6=2021,W27&lt;&gt;""),W27,IF(AND(Programm!$AD$6=2022,AF27&lt;&gt;""),AF27,IF(AND(Programm!$AD$6=2023,AO27&lt;&gt;""),AO27,""))))</f>
        <v>86</v>
      </c>
      <c r="F27" s="389">
        <f>IF(AND(Programm!$AD$6=2020,O27&lt;&gt;""),O27,IF(AND(Programm!$AD$6=2021,X27&lt;&gt;""),X27,IF(AND(Programm!$AD$6=2022,AG27&lt;&gt;""),AG27,IF(AND(Programm!$AD$6=2023,AP27&lt;&gt;""),AP27,""))))</f>
        <v>10.317</v>
      </c>
      <c r="G27" s="389">
        <f>IF(AND(Programm!$AD$6=2020,P27&lt;&gt;""),P27,IF(AND(Programm!$AD$6=2021,Y27&lt;&gt;""),Y27,IF(AND(Programm!$AD$6=2022,AH27&lt;&gt;""),AH27,IF(AND(Programm!$AD$6=2023,AQ27&lt;&gt;""),AQ27,""))))</f>
        <v>11.996511627906976</v>
      </c>
      <c r="H27" s="389">
        <f>IF(AND(Programm!$AD$6=2020,Q27&lt;&gt;""),Q27,IF(AND(Programm!$AD$6=2021,Z27&lt;&gt;""),Z27,IF(AND(Programm!$AD$6=2022,AI27&lt;&gt;""),AI27,IF(AND(Programm!$AD$6=2023,AR27&lt;&gt;""),AR27,""))))</f>
        <v>3.4883720930238837E-3</v>
      </c>
      <c r="J27" s="219" t="s">
        <v>34</v>
      </c>
      <c r="K27" s="220">
        <v>12</v>
      </c>
      <c r="L27" s="221">
        <v>1.81</v>
      </c>
      <c r="M27" s="222">
        <v>0.8</v>
      </c>
      <c r="N27" s="223">
        <v>86</v>
      </c>
      <c r="O27" s="224">
        <f>+L27*5.7</f>
        <v>10.317</v>
      </c>
      <c r="P27" s="225">
        <f t="shared" si="0"/>
        <v>11.996511627906976</v>
      </c>
      <c r="Q27" s="226">
        <f t="shared" si="1"/>
        <v>3.4883720930238837E-3</v>
      </c>
      <c r="S27" s="219" t="s">
        <v>34</v>
      </c>
      <c r="T27" s="220">
        <v>12</v>
      </c>
      <c r="U27" s="221">
        <v>1.81</v>
      </c>
      <c r="V27" s="222">
        <v>0.8</v>
      </c>
      <c r="W27" s="223">
        <v>86</v>
      </c>
      <c r="X27" s="224">
        <f>+U27*5.7</f>
        <v>10.317</v>
      </c>
      <c r="Y27" s="225">
        <f t="shared" si="2"/>
        <v>11.996511627906976</v>
      </c>
      <c r="Z27" s="226">
        <f t="shared" si="3"/>
        <v>3.4883720930238837E-3</v>
      </c>
      <c r="AB27" s="219" t="s">
        <v>34</v>
      </c>
      <c r="AC27" s="47">
        <v>12</v>
      </c>
      <c r="AD27" s="380">
        <v>1.81</v>
      </c>
      <c r="AE27" s="380">
        <v>0.8</v>
      </c>
      <c r="AF27" s="47">
        <v>86</v>
      </c>
      <c r="AG27" s="224">
        <f>+AD27*5.7</f>
        <v>10.317</v>
      </c>
      <c r="AH27" s="225">
        <f t="shared" si="4"/>
        <v>11.996511627906976</v>
      </c>
      <c r="AI27" s="226">
        <f t="shared" si="5"/>
        <v>3.4883720930238837E-3</v>
      </c>
      <c r="AK27" s="219" t="s">
        <v>34</v>
      </c>
      <c r="AL27" s="427">
        <v>12</v>
      </c>
      <c r="AM27" s="427">
        <v>1.81</v>
      </c>
      <c r="AN27" s="427">
        <v>0.8</v>
      </c>
      <c r="AO27" s="427">
        <v>86</v>
      </c>
      <c r="AP27" s="224">
        <f>+AM27*5.7</f>
        <v>10.317</v>
      </c>
      <c r="AQ27" s="225">
        <f t="shared" si="6"/>
        <v>11.996511627906976</v>
      </c>
      <c r="AR27" s="226">
        <f t="shared" si="7"/>
        <v>3.4883720930238837E-3</v>
      </c>
    </row>
    <row r="28" spans="1:44" x14ac:dyDescent="0.3">
      <c r="A28" s="45" t="str">
        <f>IF(AND(Programm!$AD$6=2020,J28&lt;&gt;""),J28,IF(AND(Programm!$AD$6=2021,S28&lt;&gt;""),S28,IF(AND(Programm!$AD$6=2022,AB28&lt;&gt;""),AB28,IF(AND(Programm!$AD$6=2023,AK28&lt;&gt;""),AK28,""))))</f>
        <v>Buchweizen</v>
      </c>
      <c r="B28" s="389">
        <f>IF(AND(Programm!$AD$6=2020,K28&lt;&gt;""),K28,IF(AND(Programm!$AD$6=2021,T28&lt;&gt;""),T28,IF(AND(Programm!$AD$6=2022,AC28&lt;&gt;""),AC28,IF(AND(Programm!$AD$6=2023,AL28&lt;&gt;""),AL28,""))))</f>
        <v>16.899999999999999</v>
      </c>
      <c r="C28" s="389">
        <f>IF(AND(Programm!$AD$6=2020,L28&lt;&gt;""),L28,IF(AND(Programm!$AD$6=2021,U28&lt;&gt;""),U28,IF(AND(Programm!$AD$6=2022,AD28&lt;&gt;""),AD28,IF(AND(Programm!$AD$6=2023,AM28&lt;&gt;""),AM28,""))))</f>
        <v>2.33</v>
      </c>
      <c r="D28" s="389">
        <f>IF(AND(Programm!$AD$6=2020,M28&lt;&gt;""),M28,IF(AND(Programm!$AD$6=2021,V28&lt;&gt;""),V28,IF(AND(Programm!$AD$6=2022,AE28&lt;&gt;""),AE28,IF(AND(Programm!$AD$6=2023,AN28&lt;&gt;""),AN28,""))))</f>
        <v>0.65</v>
      </c>
      <c r="E28" s="389">
        <f>IF(AND(Programm!$AD$6=2020,N28&lt;&gt;""),N28,IF(AND(Programm!$AD$6=2021,W28&lt;&gt;""),W28,IF(AND(Programm!$AD$6=2022,AF28&lt;&gt;""),AF28,IF(AND(Programm!$AD$6=2023,AO28&lt;&gt;""),AO28,""))))</f>
        <v>86</v>
      </c>
      <c r="F28" s="389">
        <f>IF(AND(Programm!$AD$6=2020,O28&lt;&gt;""),O28,IF(AND(Programm!$AD$6=2021,X28&lt;&gt;""),X28,IF(AND(Programm!$AD$6=2022,AG28&lt;&gt;""),AG28,IF(AND(Programm!$AD$6=2023,AP28&lt;&gt;""),AP28,""))))</f>
        <v>14.5625</v>
      </c>
      <c r="G28" s="389">
        <f>IF(AND(Programm!$AD$6=2020,P28&lt;&gt;""),P28,IF(AND(Programm!$AD$6=2021,Y28&lt;&gt;""),Y28,IF(AND(Programm!$AD$6=2022,AH28&lt;&gt;""),AH28,IF(AND(Programm!$AD$6=2023,AQ28&lt;&gt;""),AQ28,""))))</f>
        <v>16.933139534883722</v>
      </c>
      <c r="H28" s="389">
        <f>IF(AND(Programm!$AD$6=2020,Q28&lt;&gt;""),Q28,IF(AND(Programm!$AD$6=2021,Z28&lt;&gt;""),Z28,IF(AND(Programm!$AD$6=2022,AI28&lt;&gt;""),AI28,IF(AND(Programm!$AD$6=2023,AR28&lt;&gt;""),AR28,""))))</f>
        <v>-3.3139534883723343E-2</v>
      </c>
      <c r="J28" s="219" t="s">
        <v>89</v>
      </c>
      <c r="K28" s="220">
        <v>16.899999999999999</v>
      </c>
      <c r="L28" s="221">
        <v>2.33</v>
      </c>
      <c r="M28" s="222">
        <v>0.65</v>
      </c>
      <c r="N28" s="223">
        <v>86</v>
      </c>
      <c r="O28" s="224">
        <f>+L28*6.25</f>
        <v>14.5625</v>
      </c>
      <c r="P28" s="225">
        <f t="shared" si="0"/>
        <v>16.933139534883722</v>
      </c>
      <c r="Q28" s="226">
        <f t="shared" si="1"/>
        <v>-3.3139534883723343E-2</v>
      </c>
      <c r="S28" s="219" t="s">
        <v>89</v>
      </c>
      <c r="T28" s="220">
        <v>16.899999999999999</v>
      </c>
      <c r="U28" s="221">
        <v>2.33</v>
      </c>
      <c r="V28" s="222">
        <v>0.65</v>
      </c>
      <c r="W28" s="223">
        <v>86</v>
      </c>
      <c r="X28" s="224">
        <f>+U28*6.25</f>
        <v>14.5625</v>
      </c>
      <c r="Y28" s="225">
        <f t="shared" si="2"/>
        <v>16.933139534883722</v>
      </c>
      <c r="Z28" s="226">
        <f t="shared" si="3"/>
        <v>-3.3139534883723343E-2</v>
      </c>
      <c r="AB28" s="219" t="s">
        <v>89</v>
      </c>
      <c r="AC28" s="47">
        <v>16.899999999999999</v>
      </c>
      <c r="AD28" s="380">
        <v>2.33</v>
      </c>
      <c r="AE28" s="380">
        <v>0.65</v>
      </c>
      <c r="AF28" s="47">
        <v>86</v>
      </c>
      <c r="AG28" s="224">
        <f>+AD28*6.25</f>
        <v>14.5625</v>
      </c>
      <c r="AH28" s="225">
        <f t="shared" si="4"/>
        <v>16.933139534883722</v>
      </c>
      <c r="AI28" s="226">
        <f t="shared" si="5"/>
        <v>-3.3139534883723343E-2</v>
      </c>
      <c r="AK28" s="219" t="s">
        <v>89</v>
      </c>
      <c r="AL28" s="427">
        <v>16.899999999999999</v>
      </c>
      <c r="AM28" s="427">
        <v>2.33</v>
      </c>
      <c r="AN28" s="427">
        <v>0.65</v>
      </c>
      <c r="AO28" s="427">
        <v>86</v>
      </c>
      <c r="AP28" s="224">
        <f>+AM28*6.25</f>
        <v>14.5625</v>
      </c>
      <c r="AQ28" s="225">
        <f t="shared" si="6"/>
        <v>16.933139534883722</v>
      </c>
      <c r="AR28" s="226">
        <f t="shared" si="7"/>
        <v>-3.3139534883723343E-2</v>
      </c>
    </row>
    <row r="29" spans="1:44" x14ac:dyDescent="0.3">
      <c r="A29" s="45" t="str">
        <f>IF(AND(Programm!$AD$6=2020,J29&lt;&gt;""),J29,IF(AND(Programm!$AD$6=2021,S29&lt;&gt;""),S29,IF(AND(Programm!$AD$6=2022,AB29&lt;&gt;""),AB29,IF(AND(Programm!$AD$6=2023,AK29&lt;&gt;""),AK29,""))))</f>
        <v xml:space="preserve"> ++++Körnermais, sonstige Körnernutzung+++ </v>
      </c>
      <c r="B29" s="389" t="str">
        <f>IF(AND(Programm!$AD$6=2020,K29&lt;&gt;""),K29,IF(AND(Programm!$AD$6=2021,T29&lt;&gt;""),T29,IF(AND(Programm!$AD$6=2022,AC29&lt;&gt;""),AC29,IF(AND(Programm!$AD$6=2023,AL29&lt;&gt;""),AL29,""))))</f>
        <v/>
      </c>
      <c r="C29" s="389" t="str">
        <f>IF(AND(Programm!$AD$6=2020,L29&lt;&gt;""),L29,IF(AND(Programm!$AD$6=2021,U29&lt;&gt;""),U29,IF(AND(Programm!$AD$6=2022,AD29&lt;&gt;""),AD29,IF(AND(Programm!$AD$6=2023,AM29&lt;&gt;""),AM29,""))))</f>
        <v/>
      </c>
      <c r="D29" s="389" t="str">
        <f>IF(AND(Programm!$AD$6=2020,M29&lt;&gt;""),M29,IF(AND(Programm!$AD$6=2021,V29&lt;&gt;""),V29,IF(AND(Programm!$AD$6=2022,AE29&lt;&gt;""),AE29,IF(AND(Programm!$AD$6=2023,AN29&lt;&gt;""),AN29,""))))</f>
        <v/>
      </c>
      <c r="E29" s="389" t="str">
        <f>IF(AND(Programm!$AD$6=2020,N29&lt;&gt;""),N29,IF(AND(Programm!$AD$6=2021,W29&lt;&gt;""),W29,IF(AND(Programm!$AD$6=2022,AF29&lt;&gt;""),AF29,IF(AND(Programm!$AD$6=2023,AO29&lt;&gt;""),AO29,""))))</f>
        <v/>
      </c>
      <c r="F29" s="389" t="str">
        <f>IF(AND(Programm!$AD$6=2020,O29&lt;&gt;""),O29,IF(AND(Programm!$AD$6=2021,X29&lt;&gt;""),X29,IF(AND(Programm!$AD$6=2022,AG29&lt;&gt;""),AG29,IF(AND(Programm!$AD$6=2023,AP29&lt;&gt;""),AP29,""))))</f>
        <v/>
      </c>
      <c r="G29" s="389" t="str">
        <f>IF(AND(Programm!$AD$6=2020,P29&lt;&gt;""),P29,IF(AND(Programm!$AD$6=2021,Y29&lt;&gt;""),Y29,IF(AND(Programm!$AD$6=2022,AH29&lt;&gt;""),AH29,IF(AND(Programm!$AD$6=2023,AQ29&lt;&gt;""),AQ29,""))))</f>
        <v/>
      </c>
      <c r="H29" s="389" t="str">
        <f>IF(AND(Programm!$AD$6=2020,Q29&lt;&gt;""),Q29,IF(AND(Programm!$AD$6=2021,Z29&lt;&gt;""),Z29,IF(AND(Programm!$AD$6=2022,AI29&lt;&gt;""),AI29,IF(AND(Programm!$AD$6=2023,AR29&lt;&gt;""),AR29,""))))</f>
        <v/>
      </c>
      <c r="J29" s="229" t="s">
        <v>90</v>
      </c>
      <c r="K29" s="220"/>
      <c r="L29" s="221"/>
      <c r="M29" s="222"/>
      <c r="N29" s="223"/>
      <c r="O29" s="224"/>
      <c r="P29" s="225"/>
      <c r="Q29" s="226"/>
      <c r="S29" s="229" t="s">
        <v>90</v>
      </c>
      <c r="T29" s="220"/>
      <c r="U29" s="221"/>
      <c r="V29" s="222"/>
      <c r="W29" s="223"/>
      <c r="X29" s="224"/>
      <c r="Y29" s="225"/>
      <c r="Z29" s="226"/>
      <c r="AB29" s="229" t="s">
        <v>90</v>
      </c>
      <c r="AC29" s="47"/>
      <c r="AD29" s="380" t="s">
        <v>360</v>
      </c>
      <c r="AE29" s="380" t="s">
        <v>360</v>
      </c>
      <c r="AF29" s="47" t="s">
        <v>360</v>
      </c>
      <c r="AG29" s="224"/>
      <c r="AH29" s="225"/>
      <c r="AI29" s="226"/>
      <c r="AK29" s="229" t="s">
        <v>90</v>
      </c>
      <c r="AL29" s="427"/>
      <c r="AM29" s="427"/>
      <c r="AN29" s="427" t="s">
        <v>360</v>
      </c>
      <c r="AO29" s="427" t="s">
        <v>360</v>
      </c>
      <c r="AP29" s="224"/>
      <c r="AQ29" s="225"/>
      <c r="AR29" s="226"/>
    </row>
    <row r="30" spans="1:44" x14ac:dyDescent="0.3">
      <c r="A30" s="45" t="str">
        <f>IF(AND(Programm!$AD$6=2020,J30&lt;&gt;""),J30,IF(AND(Programm!$AD$6=2021,S30&lt;&gt;""),S30,IF(AND(Programm!$AD$6=2022,AB30&lt;&gt;""),AB30,IF(AND(Programm!$AD$6=2023,AK30&lt;&gt;""),AK30,""))))</f>
        <v xml:space="preserve">Körnermais </v>
      </c>
      <c r="B30" s="389">
        <f>IF(AND(Programm!$AD$6=2020,K30&lt;&gt;""),K30,IF(AND(Programm!$AD$6=2021,T30&lt;&gt;""),T30,IF(AND(Programm!$AD$6=2022,AC30&lt;&gt;""),AC30,IF(AND(Programm!$AD$6=2023,AL30&lt;&gt;""),AL30,""))))</f>
        <v>10</v>
      </c>
      <c r="C30" s="389">
        <f>IF(AND(Programm!$AD$6=2020,L30&lt;&gt;""),L30,IF(AND(Programm!$AD$6=2021,U30&lt;&gt;""),U30,IF(AND(Programm!$AD$6=2022,AD30&lt;&gt;""),AD30,IF(AND(Programm!$AD$6=2023,AM30&lt;&gt;""),AM30,""))))</f>
        <v>1.38</v>
      </c>
      <c r="D30" s="389">
        <f>IF(AND(Programm!$AD$6=2020,M30&lt;&gt;""),M30,IF(AND(Programm!$AD$6=2021,V30&lt;&gt;""),V30,IF(AND(Programm!$AD$6=2022,AE30&lt;&gt;""),AE30,IF(AND(Programm!$AD$6=2023,AN30&lt;&gt;""),AN30,""))))</f>
        <v>0.8</v>
      </c>
      <c r="E30" s="389">
        <f>IF(AND(Programm!$AD$6=2020,N30&lt;&gt;""),N30,IF(AND(Programm!$AD$6=2021,W30&lt;&gt;""),W30,IF(AND(Programm!$AD$6=2022,AF30&lt;&gt;""),AF30,IF(AND(Programm!$AD$6=2023,AO30&lt;&gt;""),AO30,""))))</f>
        <v>86</v>
      </c>
      <c r="F30" s="389">
        <f>IF(AND(Programm!$AD$6=2020,O30&lt;&gt;""),O30,IF(AND(Programm!$AD$6=2021,X30&lt;&gt;""),X30,IF(AND(Programm!$AD$6=2022,AG30&lt;&gt;""),AG30,IF(AND(Programm!$AD$6=2023,AP30&lt;&gt;""),AP30,""))))</f>
        <v>8.625</v>
      </c>
      <c r="G30" s="389">
        <f>IF(AND(Programm!$AD$6=2020,P30&lt;&gt;""),P30,IF(AND(Programm!$AD$6=2021,Y30&lt;&gt;""),Y30,IF(AND(Programm!$AD$6=2022,AH30&lt;&gt;""),AH30,IF(AND(Programm!$AD$6=2023,AQ30&lt;&gt;""),AQ30,""))))</f>
        <v>10.029069767441861</v>
      </c>
      <c r="H30" s="389">
        <f>IF(AND(Programm!$AD$6=2020,Q30&lt;&gt;""),Q30,IF(AND(Programm!$AD$6=2021,Z30&lt;&gt;""),Z30,IF(AND(Programm!$AD$6=2022,AI30&lt;&gt;""),AI30,IF(AND(Programm!$AD$6=2023,AR30&lt;&gt;""),AR30,""))))</f>
        <v>-2.9069767441860961E-2</v>
      </c>
      <c r="J30" s="219" t="s">
        <v>19</v>
      </c>
      <c r="K30" s="220">
        <v>10</v>
      </c>
      <c r="L30" s="221">
        <v>1.38</v>
      </c>
      <c r="M30" s="222">
        <v>0.8</v>
      </c>
      <c r="N30" s="223">
        <v>86</v>
      </c>
      <c r="O30" s="224">
        <f>+L30*6.25</f>
        <v>8.625</v>
      </c>
      <c r="P30" s="225">
        <f>+O30/N30*100</f>
        <v>10.029069767441861</v>
      </c>
      <c r="Q30" s="226">
        <f>+K30-P30</f>
        <v>-2.9069767441860961E-2</v>
      </c>
      <c r="S30" s="219" t="s">
        <v>19</v>
      </c>
      <c r="T30" s="220">
        <v>10</v>
      </c>
      <c r="U30" s="221">
        <v>1.38</v>
      </c>
      <c r="V30" s="222">
        <v>0.8</v>
      </c>
      <c r="W30" s="223">
        <v>86</v>
      </c>
      <c r="X30" s="224">
        <f>+U30*6.25</f>
        <v>8.625</v>
      </c>
      <c r="Y30" s="225">
        <f>+X30/W30*100</f>
        <v>10.029069767441861</v>
      </c>
      <c r="Z30" s="226">
        <f>+T30-Y30</f>
        <v>-2.9069767441860961E-2</v>
      </c>
      <c r="AB30" s="219" t="s">
        <v>19</v>
      </c>
      <c r="AC30" s="47">
        <v>10</v>
      </c>
      <c r="AD30" s="380">
        <v>1.38</v>
      </c>
      <c r="AE30" s="380">
        <v>0.8</v>
      </c>
      <c r="AF30" s="47">
        <v>86</v>
      </c>
      <c r="AG30" s="224">
        <f>+AD30*6.25</f>
        <v>8.625</v>
      </c>
      <c r="AH30" s="225">
        <f>+AG30/AF30*100</f>
        <v>10.029069767441861</v>
      </c>
      <c r="AI30" s="226">
        <f>+AC30-AH30</f>
        <v>-2.9069767441860961E-2</v>
      </c>
      <c r="AK30" s="219" t="s">
        <v>19</v>
      </c>
      <c r="AL30" s="427">
        <v>10</v>
      </c>
      <c r="AM30" s="427">
        <v>1.38</v>
      </c>
      <c r="AN30" s="427">
        <v>0.8</v>
      </c>
      <c r="AO30" s="427">
        <v>86</v>
      </c>
      <c r="AP30" s="224">
        <f>+AM30*6.25</f>
        <v>8.625</v>
      </c>
      <c r="AQ30" s="225">
        <f>+AP30/AO30*100</f>
        <v>10.029069767441861</v>
      </c>
      <c r="AR30" s="226">
        <f t="shared" si="7"/>
        <v>-2.9069767441860961E-2</v>
      </c>
    </row>
    <row r="31" spans="1:44" x14ac:dyDescent="0.3">
      <c r="A31" s="45" t="str">
        <f>IF(AND(Programm!$AD$6=2020,J31&lt;&gt;""),J31,IF(AND(Programm!$AD$6=2021,S31&lt;&gt;""),S31,IF(AND(Programm!$AD$6=2022,AB31&lt;&gt;""),AB31,IF(AND(Programm!$AD$6=2023,AK31&lt;&gt;""),AK31,""))))</f>
        <v>Körnermaisstroh</v>
      </c>
      <c r="B31" s="389">
        <f>IF(AND(Programm!$AD$6=2020,K31&lt;&gt;""),K31,IF(AND(Programm!$AD$6=2021,T31&lt;&gt;""),T31,IF(AND(Programm!$AD$6=2022,AC31&lt;&gt;""),AC31,IF(AND(Programm!$AD$6=2023,AL31&lt;&gt;""),AL31,""))))</f>
        <v>6.5</v>
      </c>
      <c r="C31" s="389">
        <f>IF(AND(Programm!$AD$6=2020,L31&lt;&gt;""),L31,IF(AND(Programm!$AD$6=2021,U31&lt;&gt;""),U31,IF(AND(Programm!$AD$6=2022,AD31&lt;&gt;""),AD31,IF(AND(Programm!$AD$6=2023,AM31&lt;&gt;""),AM31,""))))</f>
        <v>0.9</v>
      </c>
      <c r="D31" s="389">
        <f>IF(AND(Programm!$AD$6=2020,M31&lt;&gt;""),M31,IF(AND(Programm!$AD$6=2021,V31&lt;&gt;""),V31,IF(AND(Programm!$AD$6=2022,AE31&lt;&gt;""),AE31,IF(AND(Programm!$AD$6=2023,AN31&lt;&gt;""),AN31,""))))</f>
        <v>0.2</v>
      </c>
      <c r="E31" s="389">
        <f>IF(AND(Programm!$AD$6=2020,N31&lt;&gt;""),N31,IF(AND(Programm!$AD$6=2021,W31&lt;&gt;""),W31,IF(AND(Programm!$AD$6=2022,AF31&lt;&gt;""),AF31,IF(AND(Programm!$AD$6=2023,AO31&lt;&gt;""),AO31,""))))</f>
        <v>86</v>
      </c>
      <c r="F31" s="389">
        <f>IF(AND(Programm!$AD$6=2020,O31&lt;&gt;""),O31,IF(AND(Programm!$AD$6=2021,X31&lt;&gt;""),X31,IF(AND(Programm!$AD$6=2022,AG31&lt;&gt;""),AG31,IF(AND(Programm!$AD$6=2023,AP31&lt;&gt;""),AP31,""))))</f>
        <v>5.625</v>
      </c>
      <c r="G31" s="389">
        <f>IF(AND(Programm!$AD$6=2020,P31&lt;&gt;""),P31,IF(AND(Programm!$AD$6=2021,Y31&lt;&gt;""),Y31,IF(AND(Programm!$AD$6=2022,AH31&lt;&gt;""),AH31,IF(AND(Programm!$AD$6=2023,AQ31&lt;&gt;""),AQ31,""))))</f>
        <v>6.5406976744186052</v>
      </c>
      <c r="H31" s="389">
        <f>IF(AND(Programm!$AD$6=2020,Q31&lt;&gt;""),Q31,IF(AND(Programm!$AD$6=2021,Z31&lt;&gt;""),Z31,IF(AND(Programm!$AD$6=2022,AI31&lt;&gt;""),AI31,IF(AND(Programm!$AD$6=2023,AR31&lt;&gt;""),AR31,""))))</f>
        <v>-4.0697674418605168E-2</v>
      </c>
      <c r="J31" s="219" t="s">
        <v>91</v>
      </c>
      <c r="K31" s="227">
        <v>6.5</v>
      </c>
      <c r="L31" s="221">
        <v>0.9</v>
      </c>
      <c r="M31" s="222">
        <v>0.2</v>
      </c>
      <c r="N31" s="223">
        <v>86</v>
      </c>
      <c r="O31" s="224">
        <f>+L31*6.25</f>
        <v>5.625</v>
      </c>
      <c r="P31" s="225">
        <f>+O31/N31*100</f>
        <v>6.5406976744186052</v>
      </c>
      <c r="Q31" s="226">
        <f>+K31-P31</f>
        <v>-4.0697674418605168E-2</v>
      </c>
      <c r="S31" s="219" t="s">
        <v>91</v>
      </c>
      <c r="T31" s="227">
        <v>6.5</v>
      </c>
      <c r="U31" s="221">
        <v>0.9</v>
      </c>
      <c r="V31" s="222">
        <v>0.2</v>
      </c>
      <c r="W31" s="223">
        <v>86</v>
      </c>
      <c r="X31" s="224">
        <f>+U31*6.25</f>
        <v>5.625</v>
      </c>
      <c r="Y31" s="225">
        <f>+X31/W31*100</f>
        <v>6.5406976744186052</v>
      </c>
      <c r="Z31" s="226">
        <f>+T31-Y31</f>
        <v>-4.0697674418605168E-2</v>
      </c>
      <c r="AB31" s="219" t="s">
        <v>91</v>
      </c>
      <c r="AC31" s="47">
        <v>6.5</v>
      </c>
      <c r="AD31" s="380">
        <v>0.9</v>
      </c>
      <c r="AE31" s="380">
        <v>0.2</v>
      </c>
      <c r="AF31" s="47">
        <v>86</v>
      </c>
      <c r="AG31" s="224">
        <f>+AD31*6.25</f>
        <v>5.625</v>
      </c>
      <c r="AH31" s="225">
        <f>+AG31/AF31*100</f>
        <v>6.5406976744186052</v>
      </c>
      <c r="AI31" s="226">
        <f>+AC31-AH31</f>
        <v>-4.0697674418605168E-2</v>
      </c>
      <c r="AK31" s="219" t="s">
        <v>91</v>
      </c>
      <c r="AL31" s="427">
        <v>6.5</v>
      </c>
      <c r="AM31" s="427">
        <v>0.9</v>
      </c>
      <c r="AN31" s="427">
        <v>0.2</v>
      </c>
      <c r="AO31" s="427">
        <v>86</v>
      </c>
      <c r="AP31" s="224">
        <f>+AM31*6.25</f>
        <v>5.625</v>
      </c>
      <c r="AQ31" s="225">
        <f>+AP31/AO31*100</f>
        <v>6.5406976744186052</v>
      </c>
      <c r="AR31" s="226">
        <f t="shared" si="7"/>
        <v>-4.0697674418605168E-2</v>
      </c>
    </row>
    <row r="32" spans="1:44" x14ac:dyDescent="0.3">
      <c r="A32" s="45" t="str">
        <f>IF(AND(Programm!$AD$6=2020,J32&lt;&gt;""),J32,IF(AND(Programm!$AD$6=2021,S32&lt;&gt;""),S32,IF(AND(Programm!$AD$6=2022,AB32&lt;&gt;""),AB32,IF(AND(Programm!$AD$6=2023,AK32&lt;&gt;""),AK32,""))))</f>
        <v>Hirse</v>
      </c>
      <c r="B32" s="389">
        <f>IF(AND(Programm!$AD$6=2020,K32&lt;&gt;""),K32,IF(AND(Programm!$AD$6=2021,T32&lt;&gt;""),T32,IF(AND(Programm!$AD$6=2022,AC32&lt;&gt;""),AC32,IF(AND(Programm!$AD$6=2023,AL32&lt;&gt;""),AL32,""))))</f>
        <v>17</v>
      </c>
      <c r="C32" s="389">
        <f>IF(AND(Programm!$AD$6=2020,L32&lt;&gt;""),L32,IF(AND(Programm!$AD$6=2021,U32&lt;&gt;""),U32,IF(AND(Programm!$AD$6=2022,AD32&lt;&gt;""),AD32,IF(AND(Programm!$AD$6=2023,AM32&lt;&gt;""),AM32,""))))</f>
        <v>2.34</v>
      </c>
      <c r="D32" s="389">
        <f>IF(AND(Programm!$AD$6=2020,M32&lt;&gt;""),M32,IF(AND(Programm!$AD$6=2021,V32&lt;&gt;""),V32,IF(AND(Programm!$AD$6=2022,AE32&lt;&gt;""),AE32,IF(AND(Programm!$AD$6=2023,AN32&lt;&gt;""),AN32,""))))</f>
        <v>0.89</v>
      </c>
      <c r="E32" s="389">
        <f>IF(AND(Programm!$AD$6=2020,N32&lt;&gt;""),N32,IF(AND(Programm!$AD$6=2021,W32&lt;&gt;""),W32,IF(AND(Programm!$AD$6=2022,AF32&lt;&gt;""),AF32,IF(AND(Programm!$AD$6=2023,AO32&lt;&gt;""),AO32,""))))</f>
        <v>86</v>
      </c>
      <c r="F32" s="389">
        <f>IF(AND(Programm!$AD$6=2020,O32&lt;&gt;""),O32,IF(AND(Programm!$AD$6=2021,X32&lt;&gt;""),X32,IF(AND(Programm!$AD$6=2022,AG32&lt;&gt;""),AG32,IF(AND(Programm!$AD$6=2023,AP32&lt;&gt;""),AP32,""))))</f>
        <v>14.625</v>
      </c>
      <c r="G32" s="389">
        <f>IF(AND(Programm!$AD$6=2020,P32&lt;&gt;""),P32,IF(AND(Programm!$AD$6=2021,Y32&lt;&gt;""),Y32,IF(AND(Programm!$AD$6=2022,AH32&lt;&gt;""),AH32,IF(AND(Programm!$AD$6=2023,AQ32&lt;&gt;""),AQ32,""))))</f>
        <v>17.005813953488371</v>
      </c>
      <c r="H32" s="389">
        <f>IF(AND(Programm!$AD$6=2020,Q32&lt;&gt;""),Q32,IF(AND(Programm!$AD$6=2021,Z32&lt;&gt;""),Z32,IF(AND(Programm!$AD$6=2022,AI32&lt;&gt;""),AI32,IF(AND(Programm!$AD$6=2023,AR32&lt;&gt;""),AR32,""))))</f>
        <v>-5.8139534883707711E-3</v>
      </c>
      <c r="J32" s="219" t="s">
        <v>92</v>
      </c>
      <c r="K32" s="220">
        <v>17</v>
      </c>
      <c r="L32" s="221">
        <v>2.34</v>
      </c>
      <c r="M32" s="222">
        <v>0.89</v>
      </c>
      <c r="N32" s="223">
        <v>86</v>
      </c>
      <c r="O32" s="224">
        <f>+L32*6.25</f>
        <v>14.625</v>
      </c>
      <c r="P32" s="225">
        <f>+O32/N32*100</f>
        <v>17.005813953488371</v>
      </c>
      <c r="Q32" s="226">
        <f>+K32-P32</f>
        <v>-5.8139534883707711E-3</v>
      </c>
      <c r="S32" s="219" t="s">
        <v>92</v>
      </c>
      <c r="T32" s="220">
        <v>17</v>
      </c>
      <c r="U32" s="221">
        <v>2.34</v>
      </c>
      <c r="V32" s="222">
        <v>0.89</v>
      </c>
      <c r="W32" s="223">
        <v>86</v>
      </c>
      <c r="X32" s="224">
        <f>+U32*6.25</f>
        <v>14.625</v>
      </c>
      <c r="Y32" s="225">
        <f>+X32/W32*100</f>
        <v>17.005813953488371</v>
      </c>
      <c r="Z32" s="226">
        <f>+T32-Y32</f>
        <v>-5.8139534883707711E-3</v>
      </c>
      <c r="AB32" s="219" t="s">
        <v>92</v>
      </c>
      <c r="AC32" s="47">
        <v>17</v>
      </c>
      <c r="AD32" s="380">
        <v>2.34</v>
      </c>
      <c r="AE32" s="380">
        <v>0.89</v>
      </c>
      <c r="AF32" s="47">
        <v>86</v>
      </c>
      <c r="AG32" s="224">
        <f>+AD32*6.25</f>
        <v>14.625</v>
      </c>
      <c r="AH32" s="225">
        <f>+AG32/AF32*100</f>
        <v>17.005813953488371</v>
      </c>
      <c r="AI32" s="226">
        <f>+AC32-AH32</f>
        <v>-5.8139534883707711E-3</v>
      </c>
      <c r="AK32" s="219" t="s">
        <v>92</v>
      </c>
      <c r="AL32" s="427">
        <v>17</v>
      </c>
      <c r="AM32" s="427">
        <v>2.34</v>
      </c>
      <c r="AN32" s="427">
        <v>0.89</v>
      </c>
      <c r="AO32" s="427">
        <v>86</v>
      </c>
      <c r="AP32" s="224">
        <f>+AM32*6.25</f>
        <v>14.625</v>
      </c>
      <c r="AQ32" s="225">
        <f>+AP32/AO32*100</f>
        <v>17.005813953488371</v>
      </c>
      <c r="AR32" s="226">
        <f t="shared" si="7"/>
        <v>-5.8139534883707711E-3</v>
      </c>
    </row>
    <row r="33" spans="1:44" x14ac:dyDescent="0.3">
      <c r="A33" s="45" t="str">
        <f>IF(AND(Programm!$AD$6=2020,J33&lt;&gt;""),J33,IF(AND(Programm!$AD$6=2021,S33&lt;&gt;""),S33,IF(AND(Programm!$AD$6=2022,AB33&lt;&gt;""),AB33,IF(AND(Programm!$AD$6=2023,AK33&lt;&gt;""),AK33,""))))</f>
        <v>Amarant</v>
      </c>
      <c r="B33" s="389">
        <f>IF(AND(Programm!$AD$6=2020,K33&lt;&gt;""),K33,IF(AND(Programm!$AD$6=2021,T33&lt;&gt;""),T33,IF(AND(Programm!$AD$6=2022,AC33&lt;&gt;""),AC33,IF(AND(Programm!$AD$6=2023,AL33&lt;&gt;""),AL33,""))))</f>
        <v>17</v>
      </c>
      <c r="C33" s="389">
        <f>IF(AND(Programm!$AD$6=2020,L33&lt;&gt;""),L33,IF(AND(Programm!$AD$6=2021,U33&lt;&gt;""),U33,IF(AND(Programm!$AD$6=2022,AD33&lt;&gt;""),AD33,IF(AND(Programm!$AD$6=2023,AM33&lt;&gt;""),AM33,""))))</f>
        <v>2.34</v>
      </c>
      <c r="D33" s="389">
        <f>IF(AND(Programm!$AD$6=2020,M33&lt;&gt;""),M33,IF(AND(Programm!$AD$6=2021,V33&lt;&gt;""),V33,IF(AND(Programm!$AD$6=2022,AE33&lt;&gt;""),AE33,IF(AND(Programm!$AD$6=2023,AN33&lt;&gt;""),AN33,""))))</f>
        <v>0.89</v>
      </c>
      <c r="E33" s="389">
        <f>IF(AND(Programm!$AD$6=2020,N33&lt;&gt;""),N33,IF(AND(Programm!$AD$6=2021,W33&lt;&gt;""),W33,IF(AND(Programm!$AD$6=2022,AF33&lt;&gt;""),AF33,IF(AND(Programm!$AD$6=2023,AO33&lt;&gt;""),AO33,""))))</f>
        <v>86</v>
      </c>
      <c r="F33" s="389">
        <f>IF(AND(Programm!$AD$6=2020,O33&lt;&gt;""),O33,IF(AND(Programm!$AD$6=2021,X33&lt;&gt;""),X33,IF(AND(Programm!$AD$6=2022,AG33&lt;&gt;""),AG33,IF(AND(Programm!$AD$6=2023,AP33&lt;&gt;""),AP33,""))))</f>
        <v>14.625</v>
      </c>
      <c r="G33" s="389">
        <f>IF(AND(Programm!$AD$6=2020,P33&lt;&gt;""),P33,IF(AND(Programm!$AD$6=2021,Y33&lt;&gt;""),Y33,IF(AND(Programm!$AD$6=2022,AH33&lt;&gt;""),AH33,IF(AND(Programm!$AD$6=2023,AQ33&lt;&gt;""),AQ33,""))))</f>
        <v>17.005813953488371</v>
      </c>
      <c r="H33" s="389">
        <f>IF(AND(Programm!$AD$6=2020,Q33&lt;&gt;""),Q33,IF(AND(Programm!$AD$6=2021,Z33&lt;&gt;""),Z33,IF(AND(Programm!$AD$6=2022,AI33&lt;&gt;""),AI33,IF(AND(Programm!$AD$6=2023,AR33&lt;&gt;""),AR33,""))))</f>
        <v>-5.8139534883707711E-3</v>
      </c>
      <c r="J33" s="219" t="s">
        <v>93</v>
      </c>
      <c r="K33" s="220">
        <v>17</v>
      </c>
      <c r="L33" s="221">
        <v>2.34</v>
      </c>
      <c r="M33" s="222">
        <v>0.89</v>
      </c>
      <c r="N33" s="223">
        <v>86</v>
      </c>
      <c r="O33" s="224">
        <f>+L33*6.25</f>
        <v>14.625</v>
      </c>
      <c r="P33" s="225">
        <f>+O33/N33*100</f>
        <v>17.005813953488371</v>
      </c>
      <c r="Q33" s="226">
        <f>+K33-P33</f>
        <v>-5.8139534883707711E-3</v>
      </c>
      <c r="S33" s="219" t="s">
        <v>93</v>
      </c>
      <c r="T33" s="220">
        <v>17</v>
      </c>
      <c r="U33" s="221">
        <v>2.34</v>
      </c>
      <c r="V33" s="222">
        <v>0.89</v>
      </c>
      <c r="W33" s="223">
        <v>86</v>
      </c>
      <c r="X33" s="224">
        <f>+U33*6.25</f>
        <v>14.625</v>
      </c>
      <c r="Y33" s="225">
        <f>+X33/W33*100</f>
        <v>17.005813953488371</v>
      </c>
      <c r="Z33" s="226">
        <f>+T33-Y33</f>
        <v>-5.8139534883707711E-3</v>
      </c>
      <c r="AB33" s="219" t="s">
        <v>93</v>
      </c>
      <c r="AC33" s="47">
        <v>17</v>
      </c>
      <c r="AD33" s="380">
        <v>2.34</v>
      </c>
      <c r="AE33" s="380">
        <v>0.89</v>
      </c>
      <c r="AF33" s="47">
        <v>86</v>
      </c>
      <c r="AG33" s="224">
        <f>+AD33*6.25</f>
        <v>14.625</v>
      </c>
      <c r="AH33" s="225">
        <f>+AG33/AF33*100</f>
        <v>17.005813953488371</v>
      </c>
      <c r="AI33" s="226">
        <f>+AC33-AH33</f>
        <v>-5.8139534883707711E-3</v>
      </c>
      <c r="AK33" s="219" t="s">
        <v>93</v>
      </c>
      <c r="AL33" s="427">
        <v>17</v>
      </c>
      <c r="AM33" s="427">
        <v>2.34</v>
      </c>
      <c r="AN33" s="427">
        <v>0.89</v>
      </c>
      <c r="AO33" s="427">
        <v>86</v>
      </c>
      <c r="AP33" s="224">
        <f>+AM33*6.25</f>
        <v>14.625</v>
      </c>
      <c r="AQ33" s="225">
        <f>+AP33/AO33*100</f>
        <v>17.005813953488371</v>
      </c>
      <c r="AR33" s="226">
        <f t="shared" si="7"/>
        <v>-5.8139534883707711E-3</v>
      </c>
    </row>
    <row r="34" spans="1:44" x14ac:dyDescent="0.3">
      <c r="A34" s="45" t="str">
        <f>IF(AND(Programm!$AD$6=2020,J34&lt;&gt;""),J34,IF(AND(Programm!$AD$6=2021,S34&lt;&gt;""),S34,IF(AND(Programm!$AD$6=2022,AB34&lt;&gt;""),AB34,IF(AND(Programm!$AD$6=2023,AK34&lt;&gt;""),AK34,""))))</f>
        <v>Quinoa</v>
      </c>
      <c r="B34" s="389">
        <f>IF(AND(Programm!$AD$6=2020,K34&lt;&gt;""),K34,IF(AND(Programm!$AD$6=2021,T34&lt;&gt;""),T34,IF(AND(Programm!$AD$6=2022,AC34&lt;&gt;""),AC34,IF(AND(Programm!$AD$6=2023,AL34&lt;&gt;""),AL34,""))))</f>
        <v>16.3</v>
      </c>
      <c r="C34" s="389">
        <f>IF(AND(Programm!$AD$6=2020,L34&lt;&gt;""),L34,IF(AND(Programm!$AD$6=2021,U34&lt;&gt;""),U34,IF(AND(Programm!$AD$6=2022,AD34&lt;&gt;""),AD34,IF(AND(Programm!$AD$6=2023,AM34&lt;&gt;""),AM34,""))))</f>
        <v>2.2400000000000002</v>
      </c>
      <c r="D34" s="389">
        <f>IF(AND(Programm!$AD$6=2020,M34&lt;&gt;""),M34,IF(AND(Programm!$AD$6=2021,V34&lt;&gt;""),V34,IF(AND(Programm!$AD$6=2022,AE34&lt;&gt;""),AE34,IF(AND(Programm!$AD$6=2023,AN34&lt;&gt;""),AN34,""))))</f>
        <v>0.94</v>
      </c>
      <c r="E34" s="389">
        <f>IF(AND(Programm!$AD$6=2020,N34&lt;&gt;""),N34,IF(AND(Programm!$AD$6=2021,W34&lt;&gt;""),W34,IF(AND(Programm!$AD$6=2022,AF34&lt;&gt;""),AF34,IF(AND(Programm!$AD$6=2023,AO34&lt;&gt;""),AO34,""))))</f>
        <v>86</v>
      </c>
      <c r="F34" s="389">
        <f>IF(AND(Programm!$AD$6=2020,O34&lt;&gt;""),O34,IF(AND(Programm!$AD$6=2021,X34&lt;&gt;""),X34,IF(AND(Programm!$AD$6=2022,AG34&lt;&gt;""),AG34,IF(AND(Programm!$AD$6=2023,AP34&lt;&gt;""),AP34,""))))</f>
        <v>14.000000000000002</v>
      </c>
      <c r="G34" s="389">
        <f>IF(AND(Programm!$AD$6=2020,P34&lt;&gt;""),P34,IF(AND(Programm!$AD$6=2021,Y34&lt;&gt;""),Y34,IF(AND(Programm!$AD$6=2022,AH34&lt;&gt;""),AH34,IF(AND(Programm!$AD$6=2023,AQ34&lt;&gt;""),AQ34,""))))</f>
        <v>16.279069767441861</v>
      </c>
      <c r="H34" s="389">
        <f>IF(AND(Programm!$AD$6=2020,Q34&lt;&gt;""),Q34,IF(AND(Programm!$AD$6=2021,Z34&lt;&gt;""),Z34,IF(AND(Programm!$AD$6=2022,AI34&lt;&gt;""),AI34,IF(AND(Programm!$AD$6=2023,AR34&lt;&gt;""),AR34,""))))</f>
        <v>2.093023255813975E-2</v>
      </c>
      <c r="J34" s="228" t="s">
        <v>94</v>
      </c>
      <c r="K34" s="220">
        <v>16.3</v>
      </c>
      <c r="L34" s="221">
        <v>2.2400000000000002</v>
      </c>
      <c r="M34" s="222">
        <v>0.94</v>
      </c>
      <c r="N34" s="223">
        <v>86</v>
      </c>
      <c r="O34" s="224">
        <f>+L34*6.25</f>
        <v>14.000000000000002</v>
      </c>
      <c r="P34" s="225">
        <f>+O34/N34*100</f>
        <v>16.279069767441861</v>
      </c>
      <c r="Q34" s="226">
        <f>+K34-P34</f>
        <v>2.093023255813975E-2</v>
      </c>
      <c r="S34" s="228" t="s">
        <v>94</v>
      </c>
      <c r="T34" s="220">
        <v>16.3</v>
      </c>
      <c r="U34" s="221">
        <v>2.2400000000000002</v>
      </c>
      <c r="V34" s="222">
        <v>0.94</v>
      </c>
      <c r="W34" s="223">
        <v>86</v>
      </c>
      <c r="X34" s="224">
        <f>+U34*6.25</f>
        <v>14.000000000000002</v>
      </c>
      <c r="Y34" s="225">
        <f>+X34/W34*100</f>
        <v>16.279069767441861</v>
      </c>
      <c r="Z34" s="226">
        <f>+T34-Y34</f>
        <v>2.093023255813975E-2</v>
      </c>
      <c r="AB34" s="228" t="s">
        <v>94</v>
      </c>
      <c r="AC34" s="47">
        <v>16.3</v>
      </c>
      <c r="AD34" s="380">
        <v>2.2400000000000002</v>
      </c>
      <c r="AE34" s="380">
        <v>0.94</v>
      </c>
      <c r="AF34" s="47">
        <v>86</v>
      </c>
      <c r="AG34" s="224">
        <f>+AD34*6.25</f>
        <v>14.000000000000002</v>
      </c>
      <c r="AH34" s="225">
        <f>+AG34/AF34*100</f>
        <v>16.279069767441861</v>
      </c>
      <c r="AI34" s="226">
        <f>+AC34-AH34</f>
        <v>2.093023255813975E-2</v>
      </c>
      <c r="AK34" s="228" t="s">
        <v>94</v>
      </c>
      <c r="AL34" s="427">
        <v>16.3</v>
      </c>
      <c r="AM34" s="427">
        <v>2.2400000000000002</v>
      </c>
      <c r="AN34" s="427">
        <v>0.94</v>
      </c>
      <c r="AO34" s="427">
        <v>86</v>
      </c>
      <c r="AP34" s="224">
        <f>+AM34*6.25</f>
        <v>14.000000000000002</v>
      </c>
      <c r="AQ34" s="225">
        <f>+AP34/AO34*100</f>
        <v>16.279069767441861</v>
      </c>
      <c r="AR34" s="226">
        <f t="shared" si="7"/>
        <v>2.093023255813975E-2</v>
      </c>
    </row>
    <row r="35" spans="1:44" x14ac:dyDescent="0.3">
      <c r="A35" s="45" t="str">
        <f>IF(AND(Programm!$AD$6=2020,J35&lt;&gt;""),J35,IF(AND(Programm!$AD$6=2021,S35&lt;&gt;""),S35,IF(AND(Programm!$AD$6=2022,AB35&lt;&gt;""),AB35,IF(AND(Programm!$AD$6=2023,AK35&lt;&gt;""),AK35,""))))</f>
        <v xml:space="preserve"> +++Körnerleguminosen+++</v>
      </c>
      <c r="B35" s="389" t="str">
        <f>IF(AND(Programm!$AD$6=2020,K35&lt;&gt;""),K35,IF(AND(Programm!$AD$6=2021,T35&lt;&gt;""),T35,IF(AND(Programm!$AD$6=2022,AC35&lt;&gt;""),AC35,IF(AND(Programm!$AD$6=2023,AL35&lt;&gt;""),AL35,""))))</f>
        <v/>
      </c>
      <c r="C35" s="389" t="str">
        <f>IF(AND(Programm!$AD$6=2020,L35&lt;&gt;""),L35,IF(AND(Programm!$AD$6=2021,U35&lt;&gt;""),U35,IF(AND(Programm!$AD$6=2022,AD35&lt;&gt;""),AD35,IF(AND(Programm!$AD$6=2023,AM35&lt;&gt;""),AM35,""))))</f>
        <v/>
      </c>
      <c r="D35" s="389" t="str">
        <f>IF(AND(Programm!$AD$6=2020,M35&lt;&gt;""),M35,IF(AND(Programm!$AD$6=2021,V35&lt;&gt;""),V35,IF(AND(Programm!$AD$6=2022,AE35&lt;&gt;""),AE35,IF(AND(Programm!$AD$6=2023,AN35&lt;&gt;""),AN35,""))))</f>
        <v/>
      </c>
      <c r="E35" s="389" t="str">
        <f>IF(AND(Programm!$AD$6=2020,N35&lt;&gt;""),N35,IF(AND(Programm!$AD$6=2021,W35&lt;&gt;""),W35,IF(AND(Programm!$AD$6=2022,AF35&lt;&gt;""),AF35,IF(AND(Programm!$AD$6=2023,AO35&lt;&gt;""),AO35,""))))</f>
        <v/>
      </c>
      <c r="F35" s="389" t="str">
        <f>IF(AND(Programm!$AD$6=2020,O35&lt;&gt;""),O35,IF(AND(Programm!$AD$6=2021,X35&lt;&gt;""),X35,IF(AND(Programm!$AD$6=2022,AG35&lt;&gt;""),AG35,IF(AND(Programm!$AD$6=2023,AP35&lt;&gt;""),AP35,""))))</f>
        <v/>
      </c>
      <c r="G35" s="389" t="str">
        <f>IF(AND(Programm!$AD$6=2020,P35&lt;&gt;""),P35,IF(AND(Programm!$AD$6=2021,Y35&lt;&gt;""),Y35,IF(AND(Programm!$AD$6=2022,AH35&lt;&gt;""),AH35,IF(AND(Programm!$AD$6=2023,AQ35&lt;&gt;""),AQ35,""))))</f>
        <v/>
      </c>
      <c r="H35" s="389">
        <f>IF(AND(Programm!$AD$6=2020,Q35&lt;&gt;""),Q35,IF(AND(Programm!$AD$6=2021,Z35&lt;&gt;""),Z35,IF(AND(Programm!$AD$6=2022,AI35&lt;&gt;""),AI35,IF(AND(Programm!$AD$6=2023,AR35&lt;&gt;""),AR35,""))))</f>
        <v>0</v>
      </c>
      <c r="J35" s="229" t="s">
        <v>95</v>
      </c>
      <c r="K35" s="220"/>
      <c r="L35" s="221"/>
      <c r="M35" s="222"/>
      <c r="N35" s="223"/>
      <c r="O35" s="224"/>
      <c r="P35" s="225"/>
      <c r="Q35" s="226"/>
      <c r="S35" s="229" t="s">
        <v>95</v>
      </c>
      <c r="T35" s="220"/>
      <c r="U35" s="221"/>
      <c r="V35" s="222"/>
      <c r="W35" s="223"/>
      <c r="X35" s="224"/>
      <c r="Y35" s="225"/>
      <c r="Z35" s="226"/>
      <c r="AB35" s="229" t="s">
        <v>95</v>
      </c>
      <c r="AC35" s="47"/>
      <c r="AD35" s="380">
        <v>0</v>
      </c>
      <c r="AE35" s="380">
        <v>0</v>
      </c>
      <c r="AF35" s="47">
        <v>0</v>
      </c>
      <c r="AG35" s="224"/>
      <c r="AH35" s="225"/>
      <c r="AI35" s="226"/>
      <c r="AK35" s="229" t="s">
        <v>95</v>
      </c>
      <c r="AL35" s="427"/>
      <c r="AM35" s="427"/>
      <c r="AN35" s="427"/>
      <c r="AO35" s="427"/>
      <c r="AP35" s="224"/>
      <c r="AQ35" s="225"/>
      <c r="AR35" s="226">
        <f t="shared" si="7"/>
        <v>0</v>
      </c>
    </row>
    <row r="36" spans="1:44" x14ac:dyDescent="0.3">
      <c r="A36" s="45" t="str">
        <f>IF(AND(Programm!$AD$6=2020,J36&lt;&gt;""),J36,IF(AND(Programm!$AD$6=2021,S36&lt;&gt;""),S36,IF(AND(Programm!$AD$6=2022,AB36&lt;&gt;""),AB36,IF(AND(Programm!$AD$6=2023,AK36&lt;&gt;""),AK36,""))))</f>
        <v>Ackerbohnen</v>
      </c>
      <c r="B36" s="389">
        <f>IF(AND(Programm!$AD$6=2020,K36&lt;&gt;""),K36,IF(AND(Programm!$AD$6=2021,T36&lt;&gt;""),T36,IF(AND(Programm!$AD$6=2022,AC36&lt;&gt;""),AC36,IF(AND(Programm!$AD$6=2023,AL36&lt;&gt;""),AL36,""))))</f>
        <v>29.8</v>
      </c>
      <c r="C36" s="389">
        <f>IF(AND(Programm!$AD$6=2020,L36&lt;&gt;""),L36,IF(AND(Programm!$AD$6=2021,U36&lt;&gt;""),U36,IF(AND(Programm!$AD$6=2022,AD36&lt;&gt;""),AD36,IF(AND(Programm!$AD$6=2023,AM36&lt;&gt;""),AM36,""))))</f>
        <v>4.0999999999999996</v>
      </c>
      <c r="D36" s="389">
        <f>IF(AND(Programm!$AD$6=2020,M36&lt;&gt;""),M36,IF(AND(Programm!$AD$6=2021,V36&lt;&gt;""),V36,IF(AND(Programm!$AD$6=2022,AE36&lt;&gt;""),AE36,IF(AND(Programm!$AD$6=2023,AN36&lt;&gt;""),AN36,""))))</f>
        <v>1.2</v>
      </c>
      <c r="E36" s="389">
        <f>IF(AND(Programm!$AD$6=2020,N36&lt;&gt;""),N36,IF(AND(Programm!$AD$6=2021,W36&lt;&gt;""),W36,IF(AND(Programm!$AD$6=2022,AF36&lt;&gt;""),AF36,IF(AND(Programm!$AD$6=2023,AO36&lt;&gt;""),AO36,""))))</f>
        <v>86</v>
      </c>
      <c r="F36" s="389">
        <f>IF(AND(Programm!$AD$6=2020,O36&lt;&gt;""),O36,IF(AND(Programm!$AD$6=2021,X36&lt;&gt;""),X36,IF(AND(Programm!$AD$6=2022,AG36&lt;&gt;""),AG36,IF(AND(Programm!$AD$6=2023,AP36&lt;&gt;""),AP36,""))))</f>
        <v>25.624999999999996</v>
      </c>
      <c r="G36" s="389">
        <f>IF(AND(Programm!$AD$6=2020,P36&lt;&gt;""),P36,IF(AND(Programm!$AD$6=2021,Y36&lt;&gt;""),Y36,IF(AND(Programm!$AD$6=2022,AH36&lt;&gt;""),AH36,IF(AND(Programm!$AD$6=2023,AQ36&lt;&gt;""),AQ36,""))))</f>
        <v>29.796511627906973</v>
      </c>
      <c r="H36" s="389">
        <f>IF(AND(Programm!$AD$6=2020,Q36&lt;&gt;""),Q36,IF(AND(Programm!$AD$6=2021,Z36&lt;&gt;""),Z36,IF(AND(Programm!$AD$6=2022,AI36&lt;&gt;""),AI36,IF(AND(Programm!$AD$6=2023,AR36&lt;&gt;""),AR36,""))))</f>
        <v>3.4883720930274364E-3</v>
      </c>
      <c r="J36" s="219" t="s">
        <v>96</v>
      </c>
      <c r="K36" s="220">
        <v>29.8</v>
      </c>
      <c r="L36" s="221">
        <v>4.0999999999999996</v>
      </c>
      <c r="M36" s="222">
        <v>1.2</v>
      </c>
      <c r="N36" s="223">
        <v>86</v>
      </c>
      <c r="O36" s="224">
        <f t="shared" ref="O36:O41" si="12">+L36*6.25</f>
        <v>25.624999999999996</v>
      </c>
      <c r="P36" s="225">
        <f t="shared" ref="P36:P41" si="13">+O36/N36*100</f>
        <v>29.796511627906973</v>
      </c>
      <c r="Q36" s="226">
        <f t="shared" ref="Q36:Q41" si="14">+K36-P36</f>
        <v>3.4883720930274364E-3</v>
      </c>
      <c r="S36" s="219" t="s">
        <v>96</v>
      </c>
      <c r="T36" s="220">
        <v>29.8</v>
      </c>
      <c r="U36" s="221">
        <v>4.0999999999999996</v>
      </c>
      <c r="V36" s="222">
        <v>1.2</v>
      </c>
      <c r="W36" s="223">
        <v>86</v>
      </c>
      <c r="X36" s="224">
        <f t="shared" ref="X36:X41" si="15">+U36*6.25</f>
        <v>25.624999999999996</v>
      </c>
      <c r="Y36" s="225">
        <f t="shared" ref="Y36:Y41" si="16">+X36/W36*100</f>
        <v>29.796511627906973</v>
      </c>
      <c r="Z36" s="226">
        <f t="shared" ref="Z36:Z41" si="17">+T36-Y36</f>
        <v>3.4883720930274364E-3</v>
      </c>
      <c r="AB36" s="219" t="s">
        <v>96</v>
      </c>
      <c r="AC36" s="47">
        <v>29.8</v>
      </c>
      <c r="AD36" s="380">
        <v>4.0999999999999996</v>
      </c>
      <c r="AE36" s="380">
        <v>1.2</v>
      </c>
      <c r="AF36" s="47">
        <v>86</v>
      </c>
      <c r="AG36" s="224">
        <f t="shared" ref="AG36:AG41" si="18">+AD36*6.25</f>
        <v>25.624999999999996</v>
      </c>
      <c r="AH36" s="225">
        <f t="shared" ref="AH36:AH41" si="19">+AG36/AF36*100</f>
        <v>29.796511627906973</v>
      </c>
      <c r="AI36" s="226">
        <f t="shared" ref="AI36:AI41" si="20">+AC36-AH36</f>
        <v>3.4883720930274364E-3</v>
      </c>
      <c r="AK36" s="219" t="s">
        <v>96</v>
      </c>
      <c r="AL36" s="427">
        <v>29.8</v>
      </c>
      <c r="AM36" s="427">
        <v>4.0999999999999996</v>
      </c>
      <c r="AN36" s="427">
        <v>1.2</v>
      </c>
      <c r="AO36" s="427">
        <v>86</v>
      </c>
      <c r="AP36" s="224">
        <f t="shared" ref="AP36:AP41" si="21">+AM36*6.25</f>
        <v>25.624999999999996</v>
      </c>
      <c r="AQ36" s="225">
        <f t="shared" ref="AQ36:AQ41" si="22">+AP36/AO36*100</f>
        <v>29.796511627906973</v>
      </c>
      <c r="AR36" s="226">
        <f t="shared" si="7"/>
        <v>3.4883720930274364E-3</v>
      </c>
    </row>
    <row r="37" spans="1:44" x14ac:dyDescent="0.3">
      <c r="A37" s="45" t="str">
        <f>IF(AND(Programm!$AD$6=2020,J37&lt;&gt;""),J37,IF(AND(Programm!$AD$6=2021,S37&lt;&gt;""),S37,IF(AND(Programm!$AD$6=2022,AB37&lt;&gt;""),AB37,IF(AND(Programm!$AD$6=2023,AK37&lt;&gt;""),AK37,""))))</f>
        <v>Erbsen</v>
      </c>
      <c r="B37" s="389">
        <f>IF(AND(Programm!$AD$6=2020,K37&lt;&gt;""),K37,IF(AND(Programm!$AD$6=2021,T37&lt;&gt;""),T37,IF(AND(Programm!$AD$6=2022,AC37&lt;&gt;""),AC37,IF(AND(Programm!$AD$6=2023,AL37&lt;&gt;""),AL37,""))))</f>
        <v>26</v>
      </c>
      <c r="C37" s="389">
        <f>IF(AND(Programm!$AD$6=2020,L37&lt;&gt;""),L37,IF(AND(Programm!$AD$6=2021,U37&lt;&gt;""),U37,IF(AND(Programm!$AD$6=2022,AD37&lt;&gt;""),AD37,IF(AND(Programm!$AD$6=2023,AM37&lt;&gt;""),AM37,""))))</f>
        <v>3.6</v>
      </c>
      <c r="D37" s="389">
        <f>IF(AND(Programm!$AD$6=2020,M37&lt;&gt;""),M37,IF(AND(Programm!$AD$6=2021,V37&lt;&gt;""),V37,IF(AND(Programm!$AD$6=2022,AE37&lt;&gt;""),AE37,IF(AND(Programm!$AD$6=2023,AN37&lt;&gt;""),AN37,""))))</f>
        <v>1.1000000000000001</v>
      </c>
      <c r="E37" s="389">
        <f>IF(AND(Programm!$AD$6=2020,N37&lt;&gt;""),N37,IF(AND(Programm!$AD$6=2021,W37&lt;&gt;""),W37,IF(AND(Programm!$AD$6=2022,AF37&lt;&gt;""),AF37,IF(AND(Programm!$AD$6=2023,AO37&lt;&gt;""),AO37,""))))</f>
        <v>86</v>
      </c>
      <c r="F37" s="389">
        <f>IF(AND(Programm!$AD$6=2020,O37&lt;&gt;""),O37,IF(AND(Programm!$AD$6=2021,X37&lt;&gt;""),X37,IF(AND(Programm!$AD$6=2022,AG37&lt;&gt;""),AG37,IF(AND(Programm!$AD$6=2023,AP37&lt;&gt;""),AP37,""))))</f>
        <v>22.5</v>
      </c>
      <c r="G37" s="389">
        <f>IF(AND(Programm!$AD$6=2020,P37&lt;&gt;""),P37,IF(AND(Programm!$AD$6=2021,Y37&lt;&gt;""),Y37,IF(AND(Programm!$AD$6=2022,AH37&lt;&gt;""),AH37,IF(AND(Programm!$AD$6=2023,AQ37&lt;&gt;""),AQ37,""))))</f>
        <v>26.162790697674421</v>
      </c>
      <c r="H37" s="389">
        <f>IF(AND(Programm!$AD$6=2020,Q37&lt;&gt;""),Q37,IF(AND(Programm!$AD$6=2021,Z37&lt;&gt;""),Z37,IF(AND(Programm!$AD$6=2022,AI37&lt;&gt;""),AI37,IF(AND(Programm!$AD$6=2023,AR37&lt;&gt;""),AR37,""))))</f>
        <v>-0.16279069767442067</v>
      </c>
      <c r="J37" s="219" t="s">
        <v>97</v>
      </c>
      <c r="K37" s="220">
        <v>26</v>
      </c>
      <c r="L37" s="221">
        <v>3.6</v>
      </c>
      <c r="M37" s="222">
        <v>1.1000000000000001</v>
      </c>
      <c r="N37" s="223">
        <v>86</v>
      </c>
      <c r="O37" s="224">
        <f t="shared" si="12"/>
        <v>22.5</v>
      </c>
      <c r="P37" s="225">
        <f t="shared" si="13"/>
        <v>26.162790697674421</v>
      </c>
      <c r="Q37" s="226">
        <f t="shared" si="14"/>
        <v>-0.16279069767442067</v>
      </c>
      <c r="S37" s="219" t="s">
        <v>97</v>
      </c>
      <c r="T37" s="220">
        <v>26</v>
      </c>
      <c r="U37" s="221">
        <v>3.6</v>
      </c>
      <c r="V37" s="222">
        <v>1.1000000000000001</v>
      </c>
      <c r="W37" s="223">
        <v>86</v>
      </c>
      <c r="X37" s="224">
        <f t="shared" si="15"/>
        <v>22.5</v>
      </c>
      <c r="Y37" s="225">
        <f t="shared" si="16"/>
        <v>26.162790697674421</v>
      </c>
      <c r="Z37" s="226">
        <f t="shared" si="17"/>
        <v>-0.16279069767442067</v>
      </c>
      <c r="AB37" s="219" t="s">
        <v>97</v>
      </c>
      <c r="AC37" s="47">
        <v>26</v>
      </c>
      <c r="AD37" s="380">
        <v>3.6</v>
      </c>
      <c r="AE37" s="380">
        <v>1.1000000000000001</v>
      </c>
      <c r="AF37" s="47">
        <v>86</v>
      </c>
      <c r="AG37" s="224">
        <f t="shared" si="18"/>
        <v>22.5</v>
      </c>
      <c r="AH37" s="225">
        <f t="shared" si="19"/>
        <v>26.162790697674421</v>
      </c>
      <c r="AI37" s="226">
        <f t="shared" si="20"/>
        <v>-0.16279069767442067</v>
      </c>
      <c r="AK37" s="219" t="s">
        <v>97</v>
      </c>
      <c r="AL37" s="427">
        <v>26</v>
      </c>
      <c r="AM37" s="427">
        <v>3.6</v>
      </c>
      <c r="AN37" s="427">
        <v>1.1000000000000001</v>
      </c>
      <c r="AO37" s="427">
        <v>86</v>
      </c>
      <c r="AP37" s="224">
        <f t="shared" si="21"/>
        <v>22.5</v>
      </c>
      <c r="AQ37" s="225">
        <f t="shared" si="22"/>
        <v>26.162790697674421</v>
      </c>
      <c r="AR37" s="226">
        <f t="shared" si="7"/>
        <v>-0.16279069767442067</v>
      </c>
    </row>
    <row r="38" spans="1:44" x14ac:dyDescent="0.3">
      <c r="A38" s="45" t="str">
        <f>IF(AND(Programm!$AD$6=2020,J38&lt;&gt;""),J38,IF(AND(Programm!$AD$6=2021,S38&lt;&gt;""),S38,IF(AND(Programm!$AD$6=2022,AB38&lt;&gt;""),AB38,IF(AND(Programm!$AD$6=2023,AK38&lt;&gt;""),AK38,""))))</f>
        <v>Wicken</v>
      </c>
      <c r="B38" s="389">
        <f>IF(AND(Programm!$AD$6=2020,K38&lt;&gt;""),K38,IF(AND(Programm!$AD$6=2021,T38&lt;&gt;""),T38,IF(AND(Programm!$AD$6=2022,AC38&lt;&gt;""),AC38,IF(AND(Programm!$AD$6=2023,AL38&lt;&gt;""),AL38,""))))</f>
        <v>26</v>
      </c>
      <c r="C38" s="389">
        <f>IF(AND(Programm!$AD$6=2020,L38&lt;&gt;""),L38,IF(AND(Programm!$AD$6=2021,U38&lt;&gt;""),U38,IF(AND(Programm!$AD$6=2022,AD38&lt;&gt;""),AD38,IF(AND(Programm!$AD$6=2023,AM38&lt;&gt;""),AM38,""))))</f>
        <v>3.6</v>
      </c>
      <c r="D38" s="389">
        <f>IF(AND(Programm!$AD$6=2020,M38&lt;&gt;""),M38,IF(AND(Programm!$AD$6=2021,V38&lt;&gt;""),V38,IF(AND(Programm!$AD$6=2022,AE38&lt;&gt;""),AE38,IF(AND(Programm!$AD$6=2023,AN38&lt;&gt;""),AN38,""))))</f>
        <v>1.1000000000000001</v>
      </c>
      <c r="E38" s="389">
        <f>IF(AND(Programm!$AD$6=2020,N38&lt;&gt;""),N38,IF(AND(Programm!$AD$6=2021,W38&lt;&gt;""),W38,IF(AND(Programm!$AD$6=2022,AF38&lt;&gt;""),AF38,IF(AND(Programm!$AD$6=2023,AO38&lt;&gt;""),AO38,""))))</f>
        <v>86</v>
      </c>
      <c r="F38" s="389">
        <f>IF(AND(Programm!$AD$6=2020,O38&lt;&gt;""),O38,IF(AND(Programm!$AD$6=2021,X38&lt;&gt;""),X38,IF(AND(Programm!$AD$6=2022,AG38&lt;&gt;""),AG38,IF(AND(Programm!$AD$6=2023,AP38&lt;&gt;""),AP38,""))))</f>
        <v>22.5</v>
      </c>
      <c r="G38" s="389">
        <f>IF(AND(Programm!$AD$6=2020,P38&lt;&gt;""),P38,IF(AND(Programm!$AD$6=2021,Y38&lt;&gt;""),Y38,IF(AND(Programm!$AD$6=2022,AH38&lt;&gt;""),AH38,IF(AND(Programm!$AD$6=2023,AQ38&lt;&gt;""),AQ38,""))))</f>
        <v>26.162790697674421</v>
      </c>
      <c r="H38" s="389">
        <f>IF(AND(Programm!$AD$6=2020,Q38&lt;&gt;""),Q38,IF(AND(Programm!$AD$6=2021,Z38&lt;&gt;""),Z38,IF(AND(Programm!$AD$6=2022,AI38&lt;&gt;""),AI38,IF(AND(Programm!$AD$6=2023,AR38&lt;&gt;""),AR38,""))))</f>
        <v>-0.16279069767442067</v>
      </c>
      <c r="J38" s="219" t="s">
        <v>98</v>
      </c>
      <c r="K38" s="220">
        <v>26</v>
      </c>
      <c r="L38" s="221">
        <v>3.6</v>
      </c>
      <c r="M38" s="222">
        <v>1.1000000000000001</v>
      </c>
      <c r="N38" s="223">
        <v>86</v>
      </c>
      <c r="O38" s="224">
        <f t="shared" si="12"/>
        <v>22.5</v>
      </c>
      <c r="P38" s="225">
        <f t="shared" si="13"/>
        <v>26.162790697674421</v>
      </c>
      <c r="Q38" s="226">
        <f t="shared" si="14"/>
        <v>-0.16279069767442067</v>
      </c>
      <c r="S38" s="219" t="s">
        <v>98</v>
      </c>
      <c r="T38" s="220">
        <v>26</v>
      </c>
      <c r="U38" s="221">
        <v>3.6</v>
      </c>
      <c r="V38" s="222">
        <v>1.1000000000000001</v>
      </c>
      <c r="W38" s="223">
        <v>86</v>
      </c>
      <c r="X38" s="224">
        <f t="shared" si="15"/>
        <v>22.5</v>
      </c>
      <c r="Y38" s="225">
        <f t="shared" si="16"/>
        <v>26.162790697674421</v>
      </c>
      <c r="Z38" s="226">
        <f t="shared" si="17"/>
        <v>-0.16279069767442067</v>
      </c>
      <c r="AB38" s="219" t="s">
        <v>98</v>
      </c>
      <c r="AC38" s="47">
        <v>26</v>
      </c>
      <c r="AD38" s="380">
        <v>3.6</v>
      </c>
      <c r="AE38" s="380">
        <v>1.1000000000000001</v>
      </c>
      <c r="AF38" s="47">
        <v>86</v>
      </c>
      <c r="AG38" s="224">
        <f t="shared" si="18"/>
        <v>22.5</v>
      </c>
      <c r="AH38" s="225">
        <f t="shared" si="19"/>
        <v>26.162790697674421</v>
      </c>
      <c r="AI38" s="226">
        <f t="shared" si="20"/>
        <v>-0.16279069767442067</v>
      </c>
      <c r="AK38" s="219" t="s">
        <v>98</v>
      </c>
      <c r="AL38" s="427">
        <v>26</v>
      </c>
      <c r="AM38" s="427">
        <v>3.6</v>
      </c>
      <c r="AN38" s="427">
        <v>1.1000000000000001</v>
      </c>
      <c r="AO38" s="427">
        <v>86</v>
      </c>
      <c r="AP38" s="224">
        <f t="shared" si="21"/>
        <v>22.5</v>
      </c>
      <c r="AQ38" s="225">
        <f t="shared" si="22"/>
        <v>26.162790697674421</v>
      </c>
      <c r="AR38" s="226">
        <f t="shared" si="7"/>
        <v>-0.16279069767442067</v>
      </c>
    </row>
    <row r="39" spans="1:44" x14ac:dyDescent="0.3">
      <c r="A39" s="45" t="str">
        <f>IF(AND(Programm!$AD$6=2020,J39&lt;&gt;""),J39,IF(AND(Programm!$AD$6=2021,S39&lt;&gt;""),S39,IF(AND(Programm!$AD$6=2022,AB39&lt;&gt;""),AB39,IF(AND(Programm!$AD$6=2023,AK39&lt;&gt;""),AK39,""))))</f>
        <v>Lupinen blau</v>
      </c>
      <c r="B39" s="389">
        <f>IF(AND(Programm!$AD$6=2020,K39&lt;&gt;""),K39,IF(AND(Programm!$AD$6=2021,T39&lt;&gt;""),T39,IF(AND(Programm!$AD$6=2022,AC39&lt;&gt;""),AC39,IF(AND(Programm!$AD$6=2023,AL39&lt;&gt;""),AL39,""))))</f>
        <v>33</v>
      </c>
      <c r="C39" s="389">
        <f>IF(AND(Programm!$AD$6=2020,L39&lt;&gt;""),L39,IF(AND(Programm!$AD$6=2021,U39&lt;&gt;""),U39,IF(AND(Programm!$AD$6=2022,AD39&lt;&gt;""),AD39,IF(AND(Programm!$AD$6=2023,AM39&lt;&gt;""),AM39,""))))</f>
        <v>4.4800000000000004</v>
      </c>
      <c r="D39" s="389">
        <f>IF(AND(Programm!$AD$6=2020,M39&lt;&gt;""),M39,IF(AND(Programm!$AD$6=2021,V39&lt;&gt;""),V39,IF(AND(Programm!$AD$6=2022,AE39&lt;&gt;""),AE39,IF(AND(Programm!$AD$6=2023,AN39&lt;&gt;""),AN39,""))))</f>
        <v>1.02</v>
      </c>
      <c r="E39" s="389">
        <f>IF(AND(Programm!$AD$6=2020,N39&lt;&gt;""),N39,IF(AND(Programm!$AD$6=2021,W39&lt;&gt;""),W39,IF(AND(Programm!$AD$6=2022,AF39&lt;&gt;""),AF39,IF(AND(Programm!$AD$6=2023,AO39&lt;&gt;""),AO39,""))))</f>
        <v>86</v>
      </c>
      <c r="F39" s="389">
        <f>IF(AND(Programm!$AD$6=2020,O39&lt;&gt;""),O39,IF(AND(Programm!$AD$6=2021,X39&lt;&gt;""),X39,IF(AND(Programm!$AD$6=2022,AG39&lt;&gt;""),AG39,IF(AND(Programm!$AD$6=2023,AP39&lt;&gt;""),AP39,""))))</f>
        <v>28.000000000000004</v>
      </c>
      <c r="G39" s="389">
        <f>IF(AND(Programm!$AD$6=2020,P39&lt;&gt;""),P39,IF(AND(Programm!$AD$6=2021,Y39&lt;&gt;""),Y39,IF(AND(Programm!$AD$6=2022,AH39&lt;&gt;""),AH39,IF(AND(Programm!$AD$6=2023,AQ39&lt;&gt;""),AQ39,""))))</f>
        <v>32.558139534883722</v>
      </c>
      <c r="H39" s="389">
        <f>IF(AND(Programm!$AD$6=2020,Q39&lt;&gt;""),Q39,IF(AND(Programm!$AD$6=2021,Z39&lt;&gt;""),Z39,IF(AND(Programm!$AD$6=2022,AI39&lt;&gt;""),AI39,IF(AND(Programm!$AD$6=2023,AR39&lt;&gt;""),AR39,""))))</f>
        <v>0.44186046511627808</v>
      </c>
      <c r="J39" s="219" t="s">
        <v>99</v>
      </c>
      <c r="K39" s="220">
        <v>33</v>
      </c>
      <c r="L39" s="221">
        <v>4.4800000000000004</v>
      </c>
      <c r="M39" s="222">
        <v>1.02</v>
      </c>
      <c r="N39" s="223">
        <v>86</v>
      </c>
      <c r="O39" s="224">
        <f t="shared" si="12"/>
        <v>28.000000000000004</v>
      </c>
      <c r="P39" s="225">
        <f t="shared" si="13"/>
        <v>32.558139534883722</v>
      </c>
      <c r="Q39" s="226">
        <f t="shared" si="14"/>
        <v>0.44186046511627808</v>
      </c>
      <c r="S39" s="219" t="s">
        <v>99</v>
      </c>
      <c r="T39" s="220">
        <v>33</v>
      </c>
      <c r="U39" s="221">
        <v>4.4800000000000004</v>
      </c>
      <c r="V39" s="222">
        <v>1.02</v>
      </c>
      <c r="W39" s="223">
        <v>86</v>
      </c>
      <c r="X39" s="224">
        <f t="shared" si="15"/>
        <v>28.000000000000004</v>
      </c>
      <c r="Y39" s="225">
        <f t="shared" si="16"/>
        <v>32.558139534883722</v>
      </c>
      <c r="Z39" s="226">
        <f t="shared" si="17"/>
        <v>0.44186046511627808</v>
      </c>
      <c r="AB39" s="219" t="s">
        <v>99</v>
      </c>
      <c r="AC39" s="47">
        <v>33</v>
      </c>
      <c r="AD39" s="380">
        <v>4.4800000000000004</v>
      </c>
      <c r="AE39" s="380">
        <v>1.02</v>
      </c>
      <c r="AF39" s="47">
        <v>86</v>
      </c>
      <c r="AG39" s="224">
        <f t="shared" si="18"/>
        <v>28.000000000000004</v>
      </c>
      <c r="AH39" s="225">
        <f t="shared" si="19"/>
        <v>32.558139534883722</v>
      </c>
      <c r="AI39" s="226">
        <f t="shared" si="20"/>
        <v>0.44186046511627808</v>
      </c>
      <c r="AK39" s="219" t="s">
        <v>99</v>
      </c>
      <c r="AL39" s="427">
        <v>33</v>
      </c>
      <c r="AM39" s="427">
        <v>4.4800000000000004</v>
      </c>
      <c r="AN39" s="427">
        <v>1.02</v>
      </c>
      <c r="AO39" s="427">
        <v>86</v>
      </c>
      <c r="AP39" s="224">
        <f t="shared" si="21"/>
        <v>28.000000000000004</v>
      </c>
      <c r="AQ39" s="225">
        <f t="shared" si="22"/>
        <v>32.558139534883722</v>
      </c>
      <c r="AR39" s="226">
        <f t="shared" si="7"/>
        <v>0.44186046511627808</v>
      </c>
    </row>
    <row r="40" spans="1:44" x14ac:dyDescent="0.3">
      <c r="A40" s="45" t="str">
        <f>IF(AND(Programm!$AD$6=2020,J40&lt;&gt;""),J40,IF(AND(Programm!$AD$6=2021,S40&lt;&gt;""),S40,IF(AND(Programm!$AD$6=2022,AB40&lt;&gt;""),AB40,IF(AND(Programm!$AD$6=2023,AK40&lt;&gt;""),AK40,""))))</f>
        <v>Linsen</v>
      </c>
      <c r="B40" s="389">
        <f>IF(AND(Programm!$AD$6=2020,K40&lt;&gt;""),K40,IF(AND(Programm!$AD$6=2021,T40&lt;&gt;""),T40,IF(AND(Programm!$AD$6=2022,AC40&lt;&gt;""),AC40,IF(AND(Programm!$AD$6=2023,AL40&lt;&gt;""),AL40,""))))</f>
        <v>26</v>
      </c>
      <c r="C40" s="389">
        <f>IF(AND(Programm!$AD$6=2020,L40&lt;&gt;""),L40,IF(AND(Programm!$AD$6=2021,U40&lt;&gt;""),U40,IF(AND(Programm!$AD$6=2022,AD40&lt;&gt;""),AD40,IF(AND(Programm!$AD$6=2023,AM40&lt;&gt;""),AM40,""))))</f>
        <v>3.58</v>
      </c>
      <c r="D40" s="389">
        <f>IF(AND(Programm!$AD$6=2020,M40&lt;&gt;""),M40,IF(AND(Programm!$AD$6=2021,V40&lt;&gt;""),V40,IF(AND(Programm!$AD$6=2022,AE40&lt;&gt;""),AE40,IF(AND(Programm!$AD$6=2023,AN40&lt;&gt;""),AN40,""))))</f>
        <v>1.1000000000000001</v>
      </c>
      <c r="E40" s="389">
        <f>IF(AND(Programm!$AD$6=2020,N40&lt;&gt;""),N40,IF(AND(Programm!$AD$6=2021,W40&lt;&gt;""),W40,IF(AND(Programm!$AD$6=2022,AF40&lt;&gt;""),AF40,IF(AND(Programm!$AD$6=2023,AO40&lt;&gt;""),AO40,""))))</f>
        <v>86</v>
      </c>
      <c r="F40" s="389">
        <f>IF(AND(Programm!$AD$6=2020,O40&lt;&gt;""),O40,IF(AND(Programm!$AD$6=2021,X40&lt;&gt;""),X40,IF(AND(Programm!$AD$6=2022,AG40&lt;&gt;""),AG40,IF(AND(Programm!$AD$6=2023,AP40&lt;&gt;""),AP40,""))))</f>
        <v>22.375</v>
      </c>
      <c r="G40" s="389">
        <f>IF(AND(Programm!$AD$6=2020,P40&lt;&gt;""),P40,IF(AND(Programm!$AD$6=2021,Y40&lt;&gt;""),Y40,IF(AND(Programm!$AD$6=2022,AH40&lt;&gt;""),AH40,IF(AND(Programm!$AD$6=2023,AQ40&lt;&gt;""),AQ40,""))))</f>
        <v>26.017441860465119</v>
      </c>
      <c r="H40" s="389">
        <f>IF(AND(Programm!$AD$6=2020,Q40&lt;&gt;""),Q40,IF(AND(Programm!$AD$6=2021,Z40&lt;&gt;""),Z40,IF(AND(Programm!$AD$6=2022,AI40&lt;&gt;""),AI40,IF(AND(Programm!$AD$6=2023,AR40&lt;&gt;""),AR40,""))))</f>
        <v>-1.7441860465119419E-2</v>
      </c>
      <c r="J40" s="219" t="s">
        <v>100</v>
      </c>
      <c r="K40" s="220">
        <v>26</v>
      </c>
      <c r="L40" s="221">
        <v>3.5775999999999999</v>
      </c>
      <c r="M40" s="222">
        <v>1.1000000000000001</v>
      </c>
      <c r="N40" s="223">
        <v>86</v>
      </c>
      <c r="O40" s="224">
        <f t="shared" si="12"/>
        <v>22.36</v>
      </c>
      <c r="P40" s="225">
        <f t="shared" si="13"/>
        <v>26</v>
      </c>
      <c r="Q40" s="226">
        <f t="shared" si="14"/>
        <v>0</v>
      </c>
      <c r="S40" s="219" t="s">
        <v>100</v>
      </c>
      <c r="T40" s="220">
        <v>26</v>
      </c>
      <c r="U40" s="221">
        <v>3.5775999999999999</v>
      </c>
      <c r="V40" s="222">
        <v>1.1000000000000001</v>
      </c>
      <c r="W40" s="223">
        <v>86</v>
      </c>
      <c r="X40" s="224">
        <f t="shared" si="15"/>
        <v>22.36</v>
      </c>
      <c r="Y40" s="225">
        <f t="shared" si="16"/>
        <v>26</v>
      </c>
      <c r="Z40" s="226">
        <f t="shared" si="17"/>
        <v>0</v>
      </c>
      <c r="AB40" s="219" t="s">
        <v>100</v>
      </c>
      <c r="AC40" s="47">
        <v>26</v>
      </c>
      <c r="AD40" s="381">
        <v>3.58</v>
      </c>
      <c r="AE40" s="380">
        <v>1.1000000000000001</v>
      </c>
      <c r="AF40" s="47">
        <v>86</v>
      </c>
      <c r="AG40" s="224">
        <f t="shared" si="18"/>
        <v>22.375</v>
      </c>
      <c r="AH40" s="225">
        <f t="shared" si="19"/>
        <v>26.017441860465119</v>
      </c>
      <c r="AI40" s="226">
        <f t="shared" si="20"/>
        <v>-1.7441860465119419E-2</v>
      </c>
      <c r="AK40" s="219" t="s">
        <v>100</v>
      </c>
      <c r="AL40" s="427">
        <v>26</v>
      </c>
      <c r="AM40" s="427">
        <v>3.58</v>
      </c>
      <c r="AN40" s="427">
        <v>1.1000000000000001</v>
      </c>
      <c r="AO40" s="427">
        <v>86</v>
      </c>
      <c r="AP40" s="224">
        <f t="shared" si="21"/>
        <v>22.375</v>
      </c>
      <c r="AQ40" s="225">
        <f t="shared" si="22"/>
        <v>26.017441860465119</v>
      </c>
      <c r="AR40" s="226">
        <f t="shared" si="7"/>
        <v>-1.7441860465119419E-2</v>
      </c>
    </row>
    <row r="41" spans="1:44" x14ac:dyDescent="0.3">
      <c r="A41" s="45" t="str">
        <f>IF(AND(Programm!$AD$6=2020,J41&lt;&gt;""),J41,IF(AND(Programm!$AD$6=2021,S41&lt;&gt;""),S41,IF(AND(Programm!$AD$6=2022,AB41&lt;&gt;""),AB41,IF(AND(Programm!$AD$6=2023,AK41&lt;&gt;""),AK41,""))))</f>
        <v>Sojabohnen</v>
      </c>
      <c r="B41" s="389">
        <f>IF(AND(Programm!$AD$6=2020,K41&lt;&gt;""),K41,IF(AND(Programm!$AD$6=2021,T41&lt;&gt;""),T41,IF(AND(Programm!$AD$6=2022,AC41&lt;&gt;""),AC41,IF(AND(Programm!$AD$6=2023,AL41&lt;&gt;""),AL41,""))))</f>
        <v>32</v>
      </c>
      <c r="C41" s="389">
        <f>IF(AND(Programm!$AD$6=2020,L41&lt;&gt;""),L41,IF(AND(Programm!$AD$6=2021,U41&lt;&gt;""),U41,IF(AND(Programm!$AD$6=2022,AD41&lt;&gt;""),AD41,IF(AND(Programm!$AD$6=2023,AM41&lt;&gt;""),AM41,""))))</f>
        <v>4.4000000000000004</v>
      </c>
      <c r="D41" s="389">
        <f>IF(AND(Programm!$AD$6=2020,M41&lt;&gt;""),M41,IF(AND(Programm!$AD$6=2021,V41&lt;&gt;""),V41,IF(AND(Programm!$AD$6=2022,AE41&lt;&gt;""),AE41,IF(AND(Programm!$AD$6=2023,AN41&lt;&gt;""),AN41,""))))</f>
        <v>1.5</v>
      </c>
      <c r="E41" s="389">
        <f>IF(AND(Programm!$AD$6=2020,N41&lt;&gt;""),N41,IF(AND(Programm!$AD$6=2021,W41&lt;&gt;""),W41,IF(AND(Programm!$AD$6=2022,AF41&lt;&gt;""),AF41,IF(AND(Programm!$AD$6=2023,AO41&lt;&gt;""),AO41,""))))</f>
        <v>86</v>
      </c>
      <c r="F41" s="389">
        <f>IF(AND(Programm!$AD$6=2020,O41&lt;&gt;""),O41,IF(AND(Programm!$AD$6=2021,X41&lt;&gt;""),X41,IF(AND(Programm!$AD$6=2022,AG41&lt;&gt;""),AG41,IF(AND(Programm!$AD$6=2023,AP41&lt;&gt;""),AP41,""))))</f>
        <v>27.500000000000004</v>
      </c>
      <c r="G41" s="389">
        <f>IF(AND(Programm!$AD$6=2020,P41&lt;&gt;""),P41,IF(AND(Programm!$AD$6=2021,Y41&lt;&gt;""),Y41,IF(AND(Programm!$AD$6=2022,AH41&lt;&gt;""),AH41,IF(AND(Programm!$AD$6=2023,AQ41&lt;&gt;""),AQ41,""))))</f>
        <v>31.976744186046517</v>
      </c>
      <c r="H41" s="389">
        <f>IF(AND(Programm!$AD$6=2020,Q41&lt;&gt;""),Q41,IF(AND(Programm!$AD$6=2021,Z41&lt;&gt;""),Z41,IF(AND(Programm!$AD$6=2022,AI41&lt;&gt;""),AI41,IF(AND(Programm!$AD$6=2023,AR41&lt;&gt;""),AR41,""))))</f>
        <v>2.3255813953483084E-2</v>
      </c>
      <c r="J41" s="219" t="s">
        <v>20</v>
      </c>
      <c r="K41" s="220">
        <v>32</v>
      </c>
      <c r="L41" s="221">
        <v>4.4000000000000004</v>
      </c>
      <c r="M41" s="222">
        <v>1.5</v>
      </c>
      <c r="N41" s="223">
        <v>86</v>
      </c>
      <c r="O41" s="224">
        <f t="shared" si="12"/>
        <v>27.500000000000004</v>
      </c>
      <c r="P41" s="225">
        <f t="shared" si="13"/>
        <v>31.976744186046517</v>
      </c>
      <c r="Q41" s="226">
        <f t="shared" si="14"/>
        <v>2.3255813953483084E-2</v>
      </c>
      <c r="S41" s="219" t="s">
        <v>20</v>
      </c>
      <c r="T41" s="220">
        <v>32</v>
      </c>
      <c r="U41" s="221">
        <v>4.4000000000000004</v>
      </c>
      <c r="V41" s="222">
        <v>1.5</v>
      </c>
      <c r="W41" s="223">
        <v>86</v>
      </c>
      <c r="X41" s="224">
        <f t="shared" si="15"/>
        <v>27.500000000000004</v>
      </c>
      <c r="Y41" s="225">
        <f t="shared" si="16"/>
        <v>31.976744186046517</v>
      </c>
      <c r="Z41" s="226">
        <f t="shared" si="17"/>
        <v>2.3255813953483084E-2</v>
      </c>
      <c r="AB41" s="219" t="s">
        <v>20</v>
      </c>
      <c r="AC41" s="47">
        <v>32</v>
      </c>
      <c r="AD41" s="380">
        <v>4.4000000000000004</v>
      </c>
      <c r="AE41" s="380">
        <v>1.5</v>
      </c>
      <c r="AF41" s="47">
        <v>86</v>
      </c>
      <c r="AG41" s="224">
        <f t="shared" si="18"/>
        <v>27.500000000000004</v>
      </c>
      <c r="AH41" s="225">
        <f t="shared" si="19"/>
        <v>31.976744186046517</v>
      </c>
      <c r="AI41" s="226">
        <f t="shared" si="20"/>
        <v>2.3255813953483084E-2</v>
      </c>
      <c r="AK41" s="219" t="s">
        <v>20</v>
      </c>
      <c r="AL41" s="427">
        <v>32</v>
      </c>
      <c r="AM41" s="427">
        <v>4.4000000000000004</v>
      </c>
      <c r="AN41" s="427">
        <v>1.5</v>
      </c>
      <c r="AO41" s="427">
        <v>86</v>
      </c>
      <c r="AP41" s="224">
        <f t="shared" si="21"/>
        <v>27.500000000000004</v>
      </c>
      <c r="AQ41" s="225">
        <f t="shared" si="22"/>
        <v>31.976744186046517</v>
      </c>
      <c r="AR41" s="226">
        <f t="shared" si="7"/>
        <v>2.3255813953483084E-2</v>
      </c>
    </row>
    <row r="42" spans="1:44" x14ac:dyDescent="0.3">
      <c r="A42" s="45" t="str">
        <f>IF(AND(Programm!$AD$6=2020,J42&lt;&gt;""),J42,IF(AND(Programm!$AD$6=2021,S42&lt;&gt;""),S42,IF(AND(Programm!$AD$6=2022,AB42&lt;&gt;""),AB42,IF(AND(Programm!$AD$6=2023,AK42&lt;&gt;""),AK42,""))))</f>
        <v xml:space="preserve"> +++Ölfrüchte und Faserpflanzen+++</v>
      </c>
      <c r="B42" s="389" t="str">
        <f>IF(AND(Programm!$AD$6=2020,K42&lt;&gt;""),K42,IF(AND(Programm!$AD$6=2021,T42&lt;&gt;""),T42,IF(AND(Programm!$AD$6=2022,AC42&lt;&gt;""),AC42,IF(AND(Programm!$AD$6=2023,AL42&lt;&gt;""),AL42,""))))</f>
        <v/>
      </c>
      <c r="C42" s="389" t="str">
        <f>IF(AND(Programm!$AD$6=2020,L42&lt;&gt;""),L42,IF(AND(Programm!$AD$6=2021,U42&lt;&gt;""),U42,IF(AND(Programm!$AD$6=2022,AD42&lt;&gt;""),AD42,IF(AND(Programm!$AD$6=2023,AM42&lt;&gt;""),AM42,""))))</f>
        <v/>
      </c>
      <c r="D42" s="389" t="str">
        <f>IF(AND(Programm!$AD$6=2020,M42&lt;&gt;""),M42,IF(AND(Programm!$AD$6=2021,V42&lt;&gt;""),V42,IF(AND(Programm!$AD$6=2022,AE42&lt;&gt;""),AE42,IF(AND(Programm!$AD$6=2023,AN42&lt;&gt;""),AN42,""))))</f>
        <v/>
      </c>
      <c r="E42" s="389" t="str">
        <f>IF(AND(Programm!$AD$6=2020,N42&lt;&gt;""),N42,IF(AND(Programm!$AD$6=2021,W42&lt;&gt;""),W42,IF(AND(Programm!$AD$6=2022,AF42&lt;&gt;""),AF42,IF(AND(Programm!$AD$6=2023,AO42&lt;&gt;""),AO42,""))))</f>
        <v/>
      </c>
      <c r="F42" s="389" t="str">
        <f>IF(AND(Programm!$AD$6=2020,O42&lt;&gt;""),O42,IF(AND(Programm!$AD$6=2021,X42&lt;&gt;""),X42,IF(AND(Programm!$AD$6=2022,AG42&lt;&gt;""),AG42,IF(AND(Programm!$AD$6=2023,AP42&lt;&gt;""),AP42,""))))</f>
        <v/>
      </c>
      <c r="G42" s="389" t="str">
        <f>IF(AND(Programm!$AD$6=2020,P42&lt;&gt;""),P42,IF(AND(Programm!$AD$6=2021,Y42&lt;&gt;""),Y42,IF(AND(Programm!$AD$6=2022,AH42&lt;&gt;""),AH42,IF(AND(Programm!$AD$6=2023,AQ42&lt;&gt;""),AQ42,""))))</f>
        <v/>
      </c>
      <c r="H42" s="389" t="str">
        <f>IF(AND(Programm!$AD$6=2020,Q42&lt;&gt;""),Q42,IF(AND(Programm!$AD$6=2021,Z42&lt;&gt;""),Z42,IF(AND(Programm!$AD$6=2022,AI42&lt;&gt;""),AI42,IF(AND(Programm!$AD$6=2023,AR42&lt;&gt;""),AR42,""))))</f>
        <v/>
      </c>
      <c r="J42" s="229" t="s">
        <v>101</v>
      </c>
      <c r="K42" s="220"/>
      <c r="L42" s="221"/>
      <c r="M42" s="222"/>
      <c r="N42" s="223"/>
      <c r="O42" s="224"/>
      <c r="P42" s="225"/>
      <c r="Q42" s="226"/>
      <c r="S42" s="229" t="s">
        <v>101</v>
      </c>
      <c r="T42" s="220"/>
      <c r="U42" s="221"/>
      <c r="V42" s="222"/>
      <c r="W42" s="223"/>
      <c r="X42" s="224"/>
      <c r="Y42" s="225"/>
      <c r="Z42" s="226"/>
      <c r="AB42" s="229" t="s">
        <v>101</v>
      </c>
      <c r="AC42" s="47"/>
      <c r="AD42" s="380" t="s">
        <v>360</v>
      </c>
      <c r="AE42" s="380" t="s">
        <v>360</v>
      </c>
      <c r="AF42" s="47" t="s">
        <v>360</v>
      </c>
      <c r="AG42" s="224"/>
      <c r="AH42" s="225"/>
      <c r="AI42" s="226"/>
      <c r="AK42" s="229" t="s">
        <v>101</v>
      </c>
      <c r="AL42" s="427"/>
      <c r="AM42" s="427"/>
      <c r="AN42" s="427"/>
      <c r="AO42" s="427"/>
      <c r="AP42" s="224"/>
      <c r="AQ42" s="225"/>
      <c r="AR42" s="226"/>
    </row>
    <row r="43" spans="1:44" x14ac:dyDescent="0.3">
      <c r="A43" s="45" t="str">
        <f>IF(AND(Programm!$AD$6=2020,J43&lt;&gt;""),J43,IF(AND(Programm!$AD$6=2021,S43&lt;&gt;""),S43,IF(AND(Programm!$AD$6=2022,AB43&lt;&gt;""),AB43,IF(AND(Programm!$AD$6=2023,AK43&lt;&gt;""),AK43,""))))</f>
        <v>Winterraps</v>
      </c>
      <c r="B43" s="389">
        <f>IF(AND(Programm!$AD$6=2020,K43&lt;&gt;""),K43,IF(AND(Programm!$AD$6=2021,T43&lt;&gt;""),T43,IF(AND(Programm!$AD$6=2022,AC43&lt;&gt;""),AC43,IF(AND(Programm!$AD$6=2023,AL43&lt;&gt;""),AL43,""))))</f>
        <v>23</v>
      </c>
      <c r="C43" s="389">
        <f>IF(AND(Programm!$AD$6=2020,L43&lt;&gt;""),L43,IF(AND(Programm!$AD$6=2021,U43&lt;&gt;""),U43,IF(AND(Programm!$AD$6=2022,AD43&lt;&gt;""),AD43,IF(AND(Programm!$AD$6=2023,AM43&lt;&gt;""),AM43,""))))</f>
        <v>3.35</v>
      </c>
      <c r="D43" s="389">
        <f>IF(AND(Programm!$AD$6=2020,M43&lt;&gt;""),M43,IF(AND(Programm!$AD$6=2021,V43&lt;&gt;""),V43,IF(AND(Programm!$AD$6=2022,AE43&lt;&gt;""),AE43,IF(AND(Programm!$AD$6=2023,AN43&lt;&gt;""),AN43,""))))</f>
        <v>1.8</v>
      </c>
      <c r="E43" s="389">
        <f>IF(AND(Programm!$AD$6=2020,N43&lt;&gt;""),N43,IF(AND(Programm!$AD$6=2021,W43&lt;&gt;""),W43,IF(AND(Programm!$AD$6=2022,AF43&lt;&gt;""),AF43,IF(AND(Programm!$AD$6=2023,AO43&lt;&gt;""),AO43,""))))</f>
        <v>91</v>
      </c>
      <c r="F43" s="389">
        <f>IF(AND(Programm!$AD$6=2020,O43&lt;&gt;""),O43,IF(AND(Programm!$AD$6=2021,X43&lt;&gt;""),X43,IF(AND(Programm!$AD$6=2022,AG43&lt;&gt;""),AG43,IF(AND(Programm!$AD$6=2023,AP43&lt;&gt;""),AP43,""))))</f>
        <v>20.9375</v>
      </c>
      <c r="G43" s="389">
        <f>IF(AND(Programm!$AD$6=2020,P43&lt;&gt;""),P43,IF(AND(Programm!$AD$6=2021,Y43&lt;&gt;""),Y43,IF(AND(Programm!$AD$6=2022,AH43&lt;&gt;""),AH43,IF(AND(Programm!$AD$6=2023,AQ43&lt;&gt;""),AQ43,""))))</f>
        <v>23.008241758241756</v>
      </c>
      <c r="H43" s="389">
        <f>IF(AND(Programm!$AD$6=2020,Q43&lt;&gt;""),Q43,IF(AND(Programm!$AD$6=2021,Z43&lt;&gt;""),Z43,IF(AND(Programm!$AD$6=2022,AI43&lt;&gt;""),AI43,IF(AND(Programm!$AD$6=2023,AR43&lt;&gt;""),AR43,""))))</f>
        <v>-8.2417582417555479E-3</v>
      </c>
      <c r="J43" s="410" t="s">
        <v>366</v>
      </c>
      <c r="K43" s="220">
        <v>23</v>
      </c>
      <c r="L43" s="221">
        <v>3.35</v>
      </c>
      <c r="M43" s="222">
        <v>1.8</v>
      </c>
      <c r="N43" s="223">
        <v>91</v>
      </c>
      <c r="O43" s="224">
        <f t="shared" ref="O43" si="23">+L43*6.25</f>
        <v>20.9375</v>
      </c>
      <c r="P43" s="225">
        <f t="shared" ref="P43" si="24">+O43/N43*100</f>
        <v>23.008241758241756</v>
      </c>
      <c r="Q43" s="226">
        <f t="shared" ref="Q43" si="25">+K43-P43</f>
        <v>-8.2417582417555479E-3</v>
      </c>
      <c r="S43" s="410" t="s">
        <v>366</v>
      </c>
      <c r="T43" s="220">
        <v>23</v>
      </c>
      <c r="U43" s="221">
        <v>3.35</v>
      </c>
      <c r="V43" s="222">
        <v>1.8</v>
      </c>
      <c r="W43" s="223">
        <v>91</v>
      </c>
      <c r="X43" s="224">
        <f t="shared" ref="X43" si="26">+U43*6.25</f>
        <v>20.9375</v>
      </c>
      <c r="Y43" s="225">
        <f t="shared" ref="Y43" si="27">+X43/W43*100</f>
        <v>23.008241758241756</v>
      </c>
      <c r="Z43" s="226">
        <f t="shared" ref="Z43" si="28">+T43-Y43</f>
        <v>-8.2417582417555479E-3</v>
      </c>
      <c r="AB43" s="383" t="s">
        <v>366</v>
      </c>
      <c r="AC43" s="47">
        <v>23</v>
      </c>
      <c r="AD43" s="380">
        <v>3.35</v>
      </c>
      <c r="AE43" s="380">
        <v>1.8</v>
      </c>
      <c r="AF43" s="47">
        <v>91</v>
      </c>
      <c r="AG43" s="224">
        <f t="shared" ref="AG43:AG51" si="29">+AD43*6.25</f>
        <v>20.9375</v>
      </c>
      <c r="AH43" s="225">
        <f t="shared" ref="AH43:AH51" si="30">+AG43/AF43*100</f>
        <v>23.008241758241756</v>
      </c>
      <c r="AI43" s="226">
        <f t="shared" ref="AI43:AI51" si="31">+AC43-AH43</f>
        <v>-8.2417582417555479E-3</v>
      </c>
      <c r="AK43" s="383" t="s">
        <v>366</v>
      </c>
      <c r="AL43" s="427">
        <v>23</v>
      </c>
      <c r="AM43" s="427">
        <v>3.35</v>
      </c>
      <c r="AN43" s="427">
        <v>1.8</v>
      </c>
      <c r="AO43" s="427">
        <v>91</v>
      </c>
      <c r="AP43" s="224">
        <f t="shared" ref="AP43:AP51" si="32">+AM43*6.25</f>
        <v>20.9375</v>
      </c>
      <c r="AQ43" s="225">
        <f t="shared" ref="AQ43:AQ51" si="33">+AP43/AO43*100</f>
        <v>23.008241758241756</v>
      </c>
      <c r="AR43" s="226">
        <f t="shared" si="7"/>
        <v>-8.2417582417555479E-3</v>
      </c>
    </row>
    <row r="44" spans="1:44" x14ac:dyDescent="0.3">
      <c r="A44" s="45" t="str">
        <f>IF(AND(Programm!$AD$6=2020,J44&lt;&gt;""),J44,IF(AND(Programm!$AD$6=2021,S44&lt;&gt;""),S44,IF(AND(Programm!$AD$6=2022,AB44&lt;&gt;""),AB44,IF(AND(Programm!$AD$6=2023,AK44&lt;&gt;""),AK44,""))))</f>
        <v>Sommerraps</v>
      </c>
      <c r="B44" s="389">
        <f>IF(AND(Programm!$AD$6=2020,K44&lt;&gt;""),K44,IF(AND(Programm!$AD$6=2021,T44&lt;&gt;""),T44,IF(AND(Programm!$AD$6=2022,AC44&lt;&gt;""),AC44,IF(AND(Programm!$AD$6=2023,AL44&lt;&gt;""),AL44,""))))</f>
        <v>23</v>
      </c>
      <c r="C44" s="389">
        <f>IF(AND(Programm!$AD$6=2020,L44&lt;&gt;""),L44,IF(AND(Programm!$AD$6=2021,U44&lt;&gt;""),U44,IF(AND(Programm!$AD$6=2022,AD44&lt;&gt;""),AD44,IF(AND(Programm!$AD$6=2023,AM44&lt;&gt;""),AM44,""))))</f>
        <v>3.35</v>
      </c>
      <c r="D44" s="389">
        <f>IF(AND(Programm!$AD$6=2020,M44&lt;&gt;""),M44,IF(AND(Programm!$AD$6=2021,V44&lt;&gt;""),V44,IF(AND(Programm!$AD$6=2022,AE44&lt;&gt;""),AE44,IF(AND(Programm!$AD$6=2023,AN44&lt;&gt;""),AN44,""))))</f>
        <v>1.8</v>
      </c>
      <c r="E44" s="389">
        <f>IF(AND(Programm!$AD$6=2020,N44&lt;&gt;""),N44,IF(AND(Programm!$AD$6=2021,W44&lt;&gt;""),W44,IF(AND(Programm!$AD$6=2022,AF44&lt;&gt;""),AF44,IF(AND(Programm!$AD$6=2023,AO44&lt;&gt;""),AO44,""))))</f>
        <v>91</v>
      </c>
      <c r="F44" s="389">
        <f>IF(AND(Programm!$AD$6=2020,O44&lt;&gt;""),O44,IF(AND(Programm!$AD$6=2021,X44&lt;&gt;""),X44,IF(AND(Programm!$AD$6=2022,AG44&lt;&gt;""),AG44,IF(AND(Programm!$AD$6=2023,AP44&lt;&gt;""),AP44,""))))</f>
        <v>20.9375</v>
      </c>
      <c r="G44" s="389">
        <f>IF(AND(Programm!$AD$6=2020,P44&lt;&gt;""),P44,IF(AND(Programm!$AD$6=2021,Y44&lt;&gt;""),Y44,IF(AND(Programm!$AD$6=2022,AH44&lt;&gt;""),AH44,IF(AND(Programm!$AD$6=2023,AQ44&lt;&gt;""),AQ44,""))))</f>
        <v>23.008241758241756</v>
      </c>
      <c r="H44" s="389">
        <f>IF(AND(Programm!$AD$6=2020,Q44&lt;&gt;""),Q44,IF(AND(Programm!$AD$6=2021,Z44&lt;&gt;""),Z44,IF(AND(Programm!$AD$6=2022,AI44&lt;&gt;""),AI44,IF(AND(Programm!$AD$6=2023,AR44&lt;&gt;""),AR44,""))))</f>
        <v>-8.2417582417555479E-3</v>
      </c>
      <c r="J44" s="411" t="s">
        <v>367</v>
      </c>
      <c r="K44" s="220">
        <v>23</v>
      </c>
      <c r="L44" s="221">
        <v>3.35</v>
      </c>
      <c r="M44" s="222">
        <v>1.8</v>
      </c>
      <c r="N44" s="223">
        <v>91</v>
      </c>
      <c r="O44" s="224">
        <f t="shared" ref="O44:O51" si="34">+L44*6.25</f>
        <v>20.9375</v>
      </c>
      <c r="P44" s="225">
        <f t="shared" ref="P44:P51" si="35">+O44/N44*100</f>
        <v>23.008241758241756</v>
      </c>
      <c r="Q44" s="226">
        <f t="shared" ref="Q44:Q51" si="36">+K44-P44</f>
        <v>-8.2417582417555479E-3</v>
      </c>
      <c r="S44" s="411" t="s">
        <v>367</v>
      </c>
      <c r="T44" s="220">
        <v>23</v>
      </c>
      <c r="U44" s="221">
        <v>3.35</v>
      </c>
      <c r="V44" s="222">
        <v>1.8</v>
      </c>
      <c r="W44" s="223">
        <v>91</v>
      </c>
      <c r="X44" s="224">
        <f t="shared" ref="X44:X51" si="37">+U44*6.25</f>
        <v>20.9375</v>
      </c>
      <c r="Y44" s="225">
        <f t="shared" ref="Y44:Y51" si="38">+X44/W44*100</f>
        <v>23.008241758241756</v>
      </c>
      <c r="Z44" s="226">
        <f t="shared" ref="Z44:Z51" si="39">+T44-Y44</f>
        <v>-8.2417582417555479E-3</v>
      </c>
      <c r="AB44" s="384" t="s">
        <v>367</v>
      </c>
      <c r="AC44" s="47">
        <v>23</v>
      </c>
      <c r="AD44" s="380">
        <v>3.35</v>
      </c>
      <c r="AE44" s="380">
        <v>1.8</v>
      </c>
      <c r="AF44" s="47">
        <v>91</v>
      </c>
      <c r="AG44" s="224">
        <f t="shared" si="29"/>
        <v>20.9375</v>
      </c>
      <c r="AH44" s="225">
        <f t="shared" si="30"/>
        <v>23.008241758241756</v>
      </c>
      <c r="AI44" s="226">
        <f t="shared" si="31"/>
        <v>-8.2417582417555479E-3</v>
      </c>
      <c r="AK44" s="384" t="s">
        <v>367</v>
      </c>
      <c r="AL44" s="427">
        <v>23</v>
      </c>
      <c r="AM44" s="427">
        <v>3.35</v>
      </c>
      <c r="AN44" s="427">
        <v>1.8</v>
      </c>
      <c r="AO44" s="427">
        <v>91</v>
      </c>
      <c r="AP44" s="224">
        <f t="shared" si="32"/>
        <v>20.9375</v>
      </c>
      <c r="AQ44" s="225">
        <f t="shared" si="33"/>
        <v>23.008241758241756</v>
      </c>
      <c r="AR44" s="226">
        <f t="shared" si="7"/>
        <v>-8.2417582417555479E-3</v>
      </c>
    </row>
    <row r="45" spans="1:44" x14ac:dyDescent="0.3">
      <c r="A45" s="45" t="str">
        <f>IF(AND(Programm!$AD$6=2020,J45&lt;&gt;""),J45,IF(AND(Programm!$AD$6=2021,S45&lt;&gt;""),S45,IF(AND(Programm!$AD$6=2022,AB45&lt;&gt;""),AB45,IF(AND(Programm!$AD$6=2023,AK45&lt;&gt;""),AK45,""))))</f>
        <v>Rübsen</v>
      </c>
      <c r="B45" s="389">
        <f>IF(AND(Programm!$AD$6=2020,K45&lt;&gt;""),K45,IF(AND(Programm!$AD$6=2021,T45&lt;&gt;""),T45,IF(AND(Programm!$AD$6=2022,AC45&lt;&gt;""),AC45,IF(AND(Programm!$AD$6=2023,AL45&lt;&gt;""),AL45,""))))</f>
        <v>23</v>
      </c>
      <c r="C45" s="389">
        <f>IF(AND(Programm!$AD$6=2020,L45&lt;&gt;""),L45,IF(AND(Programm!$AD$6=2021,U45&lt;&gt;""),U45,IF(AND(Programm!$AD$6=2022,AD45&lt;&gt;""),AD45,IF(AND(Programm!$AD$6=2023,AM45&lt;&gt;""),AM45,""))))</f>
        <v>3.35</v>
      </c>
      <c r="D45" s="389">
        <f>IF(AND(Programm!$AD$6=2020,M45&lt;&gt;""),M45,IF(AND(Programm!$AD$6=2021,V45&lt;&gt;""),V45,IF(AND(Programm!$AD$6=2022,AE45&lt;&gt;""),AE45,IF(AND(Programm!$AD$6=2023,AN45&lt;&gt;""),AN45,""))))</f>
        <v>1.8</v>
      </c>
      <c r="E45" s="389">
        <f>IF(AND(Programm!$AD$6=2020,N45&lt;&gt;""),N45,IF(AND(Programm!$AD$6=2021,W45&lt;&gt;""),W45,IF(AND(Programm!$AD$6=2022,AF45&lt;&gt;""),AF45,IF(AND(Programm!$AD$6=2023,AO45&lt;&gt;""),AO45,""))))</f>
        <v>91</v>
      </c>
      <c r="F45" s="389">
        <f>IF(AND(Programm!$AD$6=2020,O45&lt;&gt;""),O45,IF(AND(Programm!$AD$6=2021,X45&lt;&gt;""),X45,IF(AND(Programm!$AD$6=2022,AG45&lt;&gt;""),AG45,IF(AND(Programm!$AD$6=2023,AP45&lt;&gt;""),AP45,""))))</f>
        <v>20.9375</v>
      </c>
      <c r="G45" s="389">
        <f>IF(AND(Programm!$AD$6=2020,P45&lt;&gt;""),P45,IF(AND(Programm!$AD$6=2021,Y45&lt;&gt;""),Y45,IF(AND(Programm!$AD$6=2022,AH45&lt;&gt;""),AH45,IF(AND(Programm!$AD$6=2023,AQ45&lt;&gt;""),AQ45,""))))</f>
        <v>23.008241758241756</v>
      </c>
      <c r="H45" s="389">
        <f>IF(AND(Programm!$AD$6=2020,Q45&lt;&gt;""),Q45,IF(AND(Programm!$AD$6=2021,Z45&lt;&gt;""),Z45,IF(AND(Programm!$AD$6=2022,AI45&lt;&gt;""),AI45,IF(AND(Programm!$AD$6=2023,AR45&lt;&gt;""),AR45,""))))</f>
        <v>-8.2417582417555479E-3</v>
      </c>
      <c r="J45" s="219" t="s">
        <v>102</v>
      </c>
      <c r="K45" s="220">
        <v>23</v>
      </c>
      <c r="L45" s="221">
        <v>3.35</v>
      </c>
      <c r="M45" s="222">
        <v>1.8</v>
      </c>
      <c r="N45" s="223">
        <v>91</v>
      </c>
      <c r="O45" s="224">
        <f t="shared" si="34"/>
        <v>20.9375</v>
      </c>
      <c r="P45" s="225">
        <f t="shared" si="35"/>
        <v>23.008241758241756</v>
      </c>
      <c r="Q45" s="226">
        <f t="shared" si="36"/>
        <v>-8.2417582417555479E-3</v>
      </c>
      <c r="S45" s="219" t="s">
        <v>102</v>
      </c>
      <c r="T45" s="220">
        <v>23</v>
      </c>
      <c r="U45" s="221">
        <v>3.35</v>
      </c>
      <c r="V45" s="222">
        <v>1.8</v>
      </c>
      <c r="W45" s="223">
        <v>91</v>
      </c>
      <c r="X45" s="224">
        <f t="shared" si="37"/>
        <v>20.9375</v>
      </c>
      <c r="Y45" s="225">
        <f t="shared" si="38"/>
        <v>23.008241758241756</v>
      </c>
      <c r="Z45" s="226">
        <f t="shared" si="39"/>
        <v>-8.2417582417555479E-3</v>
      </c>
      <c r="AB45" s="219" t="s">
        <v>102</v>
      </c>
      <c r="AC45" s="47">
        <v>23</v>
      </c>
      <c r="AD45" s="380">
        <v>3.35</v>
      </c>
      <c r="AE45" s="380">
        <v>1.8</v>
      </c>
      <c r="AF45" s="47">
        <v>91</v>
      </c>
      <c r="AG45" s="224">
        <f t="shared" si="29"/>
        <v>20.9375</v>
      </c>
      <c r="AH45" s="225">
        <f t="shared" si="30"/>
        <v>23.008241758241756</v>
      </c>
      <c r="AI45" s="226">
        <f t="shared" si="31"/>
        <v>-8.2417582417555479E-3</v>
      </c>
      <c r="AK45" s="219" t="s">
        <v>102</v>
      </c>
      <c r="AL45" s="427">
        <v>23</v>
      </c>
      <c r="AM45" s="427">
        <v>3.35</v>
      </c>
      <c r="AN45" s="427">
        <v>1.8</v>
      </c>
      <c r="AO45" s="427">
        <v>91</v>
      </c>
      <c r="AP45" s="224">
        <f t="shared" si="32"/>
        <v>20.9375</v>
      </c>
      <c r="AQ45" s="225">
        <f t="shared" si="33"/>
        <v>23.008241758241756</v>
      </c>
      <c r="AR45" s="226">
        <f t="shared" si="7"/>
        <v>-8.2417582417555479E-3</v>
      </c>
    </row>
    <row r="46" spans="1:44" x14ac:dyDescent="0.3">
      <c r="A46" s="45" t="str">
        <f>IF(AND(Programm!$AD$6=2020,J46&lt;&gt;""),J46,IF(AND(Programm!$AD$6=2021,S46&lt;&gt;""),S46,IF(AND(Programm!$AD$6=2022,AB46&lt;&gt;""),AB46,IF(AND(Programm!$AD$6=2023,AK46&lt;&gt;""),AK46,""))))</f>
        <v xml:space="preserve">Sonnenblumen </v>
      </c>
      <c r="B46" s="389">
        <f>IF(AND(Programm!$AD$6=2020,K46&lt;&gt;""),K46,IF(AND(Programm!$AD$6=2021,T46&lt;&gt;""),T46,IF(AND(Programm!$AD$6=2022,AC46&lt;&gt;""),AC46,IF(AND(Programm!$AD$6=2023,AL46&lt;&gt;""),AL46,""))))</f>
        <v>20</v>
      </c>
      <c r="C46" s="389">
        <f>IF(AND(Programm!$AD$6=2020,L46&lt;&gt;""),L46,IF(AND(Programm!$AD$6=2021,U46&lt;&gt;""),U46,IF(AND(Programm!$AD$6=2022,AD46&lt;&gt;""),AD46,IF(AND(Programm!$AD$6=2023,AM46&lt;&gt;""),AM46,""))))</f>
        <v>2.91</v>
      </c>
      <c r="D46" s="389">
        <f>IF(AND(Programm!$AD$6=2020,M46&lt;&gt;""),M46,IF(AND(Programm!$AD$6=2021,V46&lt;&gt;""),V46,IF(AND(Programm!$AD$6=2022,AE46&lt;&gt;""),AE46,IF(AND(Programm!$AD$6=2023,AN46&lt;&gt;""),AN46,""))))</f>
        <v>1.6</v>
      </c>
      <c r="E46" s="389">
        <f>IF(AND(Programm!$AD$6=2020,N46&lt;&gt;""),N46,IF(AND(Programm!$AD$6=2021,W46&lt;&gt;""),W46,IF(AND(Programm!$AD$6=2022,AF46&lt;&gt;""),AF46,IF(AND(Programm!$AD$6=2023,AO46&lt;&gt;""),AO46,""))))</f>
        <v>91</v>
      </c>
      <c r="F46" s="389">
        <f>IF(AND(Programm!$AD$6=2020,O46&lt;&gt;""),O46,IF(AND(Programm!$AD$6=2021,X46&lt;&gt;""),X46,IF(AND(Programm!$AD$6=2022,AG46&lt;&gt;""),AG46,IF(AND(Programm!$AD$6=2023,AP46&lt;&gt;""),AP46,""))))</f>
        <v>18.1875</v>
      </c>
      <c r="G46" s="389">
        <f>IF(AND(Programm!$AD$6=2020,P46&lt;&gt;""),P46,IF(AND(Programm!$AD$6=2021,Y46&lt;&gt;""),Y46,IF(AND(Programm!$AD$6=2022,AH46&lt;&gt;""),AH46,IF(AND(Programm!$AD$6=2023,AQ46&lt;&gt;""),AQ46,""))))</f>
        <v>19.986263736263737</v>
      </c>
      <c r="H46" s="389">
        <f>IF(AND(Programm!$AD$6=2020,Q46&lt;&gt;""),Q46,IF(AND(Programm!$AD$6=2021,Z46&lt;&gt;""),Z46,IF(AND(Programm!$AD$6=2022,AI46&lt;&gt;""),AI46,IF(AND(Programm!$AD$6=2023,AR46&lt;&gt;""),AR46,""))))</f>
        <v>1.3736263736262799E-2</v>
      </c>
      <c r="J46" s="219" t="s">
        <v>35</v>
      </c>
      <c r="K46" s="220">
        <v>20</v>
      </c>
      <c r="L46" s="221">
        <v>2.91</v>
      </c>
      <c r="M46" s="222">
        <v>1.6</v>
      </c>
      <c r="N46" s="223">
        <v>91</v>
      </c>
      <c r="O46" s="224">
        <f t="shared" si="34"/>
        <v>18.1875</v>
      </c>
      <c r="P46" s="225">
        <f t="shared" si="35"/>
        <v>19.986263736263737</v>
      </c>
      <c r="Q46" s="226">
        <f t="shared" si="36"/>
        <v>1.3736263736262799E-2</v>
      </c>
      <c r="S46" s="219" t="s">
        <v>35</v>
      </c>
      <c r="T46" s="220">
        <v>20</v>
      </c>
      <c r="U46" s="221">
        <v>2.91</v>
      </c>
      <c r="V46" s="222">
        <v>1.6</v>
      </c>
      <c r="W46" s="223">
        <v>91</v>
      </c>
      <c r="X46" s="224">
        <f t="shared" si="37"/>
        <v>18.1875</v>
      </c>
      <c r="Y46" s="225">
        <f t="shared" si="38"/>
        <v>19.986263736263737</v>
      </c>
      <c r="Z46" s="226">
        <f t="shared" si="39"/>
        <v>1.3736263736262799E-2</v>
      </c>
      <c r="AB46" s="219" t="s">
        <v>35</v>
      </c>
      <c r="AC46" s="47">
        <v>20</v>
      </c>
      <c r="AD46" s="380">
        <v>2.91</v>
      </c>
      <c r="AE46" s="380">
        <v>1.6</v>
      </c>
      <c r="AF46" s="47">
        <v>91</v>
      </c>
      <c r="AG46" s="224">
        <f t="shared" si="29"/>
        <v>18.1875</v>
      </c>
      <c r="AH46" s="225">
        <f t="shared" si="30"/>
        <v>19.986263736263737</v>
      </c>
      <c r="AI46" s="226">
        <f t="shared" si="31"/>
        <v>1.3736263736262799E-2</v>
      </c>
      <c r="AK46" s="219" t="s">
        <v>35</v>
      </c>
      <c r="AL46" s="427">
        <v>20</v>
      </c>
      <c r="AM46" s="427">
        <v>2.91</v>
      </c>
      <c r="AN46" s="427">
        <v>1.6</v>
      </c>
      <c r="AO46" s="427">
        <v>91</v>
      </c>
      <c r="AP46" s="224">
        <f t="shared" si="32"/>
        <v>18.1875</v>
      </c>
      <c r="AQ46" s="225">
        <f t="shared" si="33"/>
        <v>19.986263736263737</v>
      </c>
      <c r="AR46" s="226">
        <f t="shared" si="7"/>
        <v>1.3736263736262799E-2</v>
      </c>
    </row>
    <row r="47" spans="1:44" x14ac:dyDescent="0.3">
      <c r="A47" s="45" t="str">
        <f>IF(AND(Programm!$AD$6=2020,J47&lt;&gt;""),J47,IF(AND(Programm!$AD$6=2021,S47&lt;&gt;""),S47,IF(AND(Programm!$AD$6=2022,AB47&lt;&gt;""),AB47,IF(AND(Programm!$AD$6=2023,AK47&lt;&gt;""),AK47,""))))</f>
        <v>Körnersenf</v>
      </c>
      <c r="B47" s="389">
        <f>IF(AND(Programm!$AD$6=2020,K47&lt;&gt;""),K47,IF(AND(Programm!$AD$6=2021,T47&lt;&gt;""),T47,IF(AND(Programm!$AD$6=2022,AC47&lt;&gt;""),AC47,IF(AND(Programm!$AD$6=2023,AL47&lt;&gt;""),AL47,""))))</f>
        <v>35</v>
      </c>
      <c r="C47" s="389">
        <f>IF(AND(Programm!$AD$6=2020,L47&lt;&gt;""),L47,IF(AND(Programm!$AD$6=2021,U47&lt;&gt;""),U47,IF(AND(Programm!$AD$6=2022,AD47&lt;&gt;""),AD47,IF(AND(Programm!$AD$6=2023,AM47&lt;&gt;""),AM47,""))))</f>
        <v>5.08</v>
      </c>
      <c r="D47" s="389">
        <f>IF(AND(Programm!$AD$6=2020,M47&lt;&gt;""),M47,IF(AND(Programm!$AD$6=2021,V47&lt;&gt;""),V47,IF(AND(Programm!$AD$6=2022,AE47&lt;&gt;""),AE47,IF(AND(Programm!$AD$6=2023,AN47&lt;&gt;""),AN47,""))))</f>
        <v>1.77</v>
      </c>
      <c r="E47" s="389">
        <f>IF(AND(Programm!$AD$6=2020,N47&lt;&gt;""),N47,IF(AND(Programm!$AD$6=2021,W47&lt;&gt;""),W47,IF(AND(Programm!$AD$6=2022,AF47&lt;&gt;""),AF47,IF(AND(Programm!$AD$6=2023,AO47&lt;&gt;""),AO47,""))))</f>
        <v>91</v>
      </c>
      <c r="F47" s="389">
        <f>IF(AND(Programm!$AD$6=2020,O47&lt;&gt;""),O47,IF(AND(Programm!$AD$6=2021,X47&lt;&gt;""),X47,IF(AND(Programm!$AD$6=2022,AG47&lt;&gt;""),AG47,IF(AND(Programm!$AD$6=2023,AP47&lt;&gt;""),AP47,""))))</f>
        <v>31.75</v>
      </c>
      <c r="G47" s="389">
        <f>IF(AND(Programm!$AD$6=2020,P47&lt;&gt;""),P47,IF(AND(Programm!$AD$6=2021,Y47&lt;&gt;""),Y47,IF(AND(Programm!$AD$6=2022,AH47&lt;&gt;""),AH47,IF(AND(Programm!$AD$6=2023,AQ47&lt;&gt;""),AQ47,""))))</f>
        <v>34.890109890109891</v>
      </c>
      <c r="H47" s="389">
        <f>IF(AND(Programm!$AD$6=2020,Q47&lt;&gt;""),Q47,IF(AND(Programm!$AD$6=2021,Z47&lt;&gt;""),Z47,IF(AND(Programm!$AD$6=2022,AI47&lt;&gt;""),AI47,IF(AND(Programm!$AD$6=2023,AR47&lt;&gt;""),AR47,""))))</f>
        <v>0.1098901098901095</v>
      </c>
      <c r="J47" s="219" t="s">
        <v>103</v>
      </c>
      <c r="K47" s="220">
        <v>35</v>
      </c>
      <c r="L47" s="221">
        <v>5.08</v>
      </c>
      <c r="M47" s="222">
        <v>1.77</v>
      </c>
      <c r="N47" s="223">
        <v>91</v>
      </c>
      <c r="O47" s="224">
        <f t="shared" si="34"/>
        <v>31.75</v>
      </c>
      <c r="P47" s="225">
        <f t="shared" si="35"/>
        <v>34.890109890109891</v>
      </c>
      <c r="Q47" s="226">
        <f t="shared" si="36"/>
        <v>0.1098901098901095</v>
      </c>
      <c r="S47" s="219" t="s">
        <v>103</v>
      </c>
      <c r="T47" s="220">
        <v>35</v>
      </c>
      <c r="U47" s="221">
        <v>5.08</v>
      </c>
      <c r="V47" s="222">
        <v>1.77</v>
      </c>
      <c r="W47" s="223">
        <v>91</v>
      </c>
      <c r="X47" s="224">
        <f t="shared" si="37"/>
        <v>31.75</v>
      </c>
      <c r="Y47" s="225">
        <f t="shared" si="38"/>
        <v>34.890109890109891</v>
      </c>
      <c r="Z47" s="226">
        <f t="shared" si="39"/>
        <v>0.1098901098901095</v>
      </c>
      <c r="AB47" s="219" t="s">
        <v>103</v>
      </c>
      <c r="AC47" s="47">
        <v>35</v>
      </c>
      <c r="AD47" s="380">
        <v>5.08</v>
      </c>
      <c r="AE47" s="380">
        <v>1.77</v>
      </c>
      <c r="AF47" s="47">
        <v>91</v>
      </c>
      <c r="AG47" s="224">
        <f t="shared" si="29"/>
        <v>31.75</v>
      </c>
      <c r="AH47" s="225">
        <f t="shared" si="30"/>
        <v>34.890109890109891</v>
      </c>
      <c r="AI47" s="226">
        <f t="shared" si="31"/>
        <v>0.1098901098901095</v>
      </c>
      <c r="AK47" s="219" t="s">
        <v>103</v>
      </c>
      <c r="AL47" s="427">
        <v>35</v>
      </c>
      <c r="AM47" s="427">
        <v>5.08</v>
      </c>
      <c r="AN47" s="427">
        <v>1.77</v>
      </c>
      <c r="AO47" s="427">
        <v>91</v>
      </c>
      <c r="AP47" s="224">
        <f t="shared" si="32"/>
        <v>31.75</v>
      </c>
      <c r="AQ47" s="225">
        <f t="shared" si="33"/>
        <v>34.890109890109891</v>
      </c>
      <c r="AR47" s="226">
        <f t="shared" si="7"/>
        <v>0.1098901098901095</v>
      </c>
    </row>
    <row r="48" spans="1:44" x14ac:dyDescent="0.3">
      <c r="A48" s="45" t="str">
        <f>IF(AND(Programm!$AD$6=2020,J48&lt;&gt;""),J48,IF(AND(Programm!$AD$6=2021,S48&lt;&gt;""),S48,IF(AND(Programm!$AD$6=2022,AB48&lt;&gt;""),AB48,IF(AND(Programm!$AD$6=2023,AK48&lt;&gt;""),AK48,""))))</f>
        <v xml:space="preserve">Öllein, Faserflachs </v>
      </c>
      <c r="B48" s="389">
        <f>IF(AND(Programm!$AD$6=2020,K48&lt;&gt;""),K48,IF(AND(Programm!$AD$6=2021,T48&lt;&gt;""),T48,IF(AND(Programm!$AD$6=2022,AC48&lt;&gt;""),AC48,IF(AND(Programm!$AD$6=2023,AL48&lt;&gt;""),AL48,""))))</f>
        <v>24</v>
      </c>
      <c r="C48" s="389">
        <f>IF(AND(Programm!$AD$6=2020,L48&lt;&gt;""),L48,IF(AND(Programm!$AD$6=2021,U48&lt;&gt;""),U48,IF(AND(Programm!$AD$6=2022,AD48&lt;&gt;""),AD48,IF(AND(Programm!$AD$6=2023,AM48&lt;&gt;""),AM48,""))))</f>
        <v>3.5</v>
      </c>
      <c r="D48" s="389">
        <f>IF(AND(Programm!$AD$6=2020,M48&lt;&gt;""),M48,IF(AND(Programm!$AD$6=2021,V48&lt;&gt;""),V48,IF(AND(Programm!$AD$6=2022,AE48&lt;&gt;""),AE48,IF(AND(Programm!$AD$6=2023,AN48&lt;&gt;""),AN48,""))))</f>
        <v>1.2</v>
      </c>
      <c r="E48" s="389">
        <f>IF(AND(Programm!$AD$6=2020,N48&lt;&gt;""),N48,IF(AND(Programm!$AD$6=2021,W48&lt;&gt;""),W48,IF(AND(Programm!$AD$6=2022,AF48&lt;&gt;""),AF48,IF(AND(Programm!$AD$6=2023,AO48&lt;&gt;""),AO48,""))))</f>
        <v>91</v>
      </c>
      <c r="F48" s="389">
        <f>IF(AND(Programm!$AD$6=2020,O48&lt;&gt;""),O48,IF(AND(Programm!$AD$6=2021,X48&lt;&gt;""),X48,IF(AND(Programm!$AD$6=2022,AG48&lt;&gt;""),AG48,IF(AND(Programm!$AD$6=2023,AP48&lt;&gt;""),AP48,""))))</f>
        <v>21.875</v>
      </c>
      <c r="G48" s="389">
        <f>IF(AND(Programm!$AD$6=2020,P48&lt;&gt;""),P48,IF(AND(Programm!$AD$6=2021,Y48&lt;&gt;""),Y48,IF(AND(Programm!$AD$6=2022,AH48&lt;&gt;""),AH48,IF(AND(Programm!$AD$6=2023,AQ48&lt;&gt;""),AQ48,""))))</f>
        <v>24.03846153846154</v>
      </c>
      <c r="H48" s="389">
        <f>IF(AND(Programm!$AD$6=2020,Q48&lt;&gt;""),Q48,IF(AND(Programm!$AD$6=2021,Z48&lt;&gt;""),Z48,IF(AND(Programm!$AD$6=2022,AI48&lt;&gt;""),AI48,IF(AND(Programm!$AD$6=2023,AR48&lt;&gt;""),AR48,""))))</f>
        <v>-3.8461538461540101E-2</v>
      </c>
      <c r="J48" s="219" t="s">
        <v>104</v>
      </c>
      <c r="K48" s="220">
        <v>24</v>
      </c>
      <c r="L48" s="221">
        <v>3.5</v>
      </c>
      <c r="M48" s="222">
        <v>1.2</v>
      </c>
      <c r="N48" s="223">
        <v>91</v>
      </c>
      <c r="O48" s="224">
        <f t="shared" si="34"/>
        <v>21.875</v>
      </c>
      <c r="P48" s="225">
        <f t="shared" si="35"/>
        <v>24.03846153846154</v>
      </c>
      <c r="Q48" s="226">
        <f t="shared" si="36"/>
        <v>-3.8461538461540101E-2</v>
      </c>
      <c r="S48" s="219" t="s">
        <v>104</v>
      </c>
      <c r="T48" s="220">
        <v>24</v>
      </c>
      <c r="U48" s="221">
        <v>3.5</v>
      </c>
      <c r="V48" s="222">
        <v>1.2</v>
      </c>
      <c r="W48" s="223">
        <v>91</v>
      </c>
      <c r="X48" s="224">
        <f t="shared" si="37"/>
        <v>21.875</v>
      </c>
      <c r="Y48" s="225">
        <f t="shared" si="38"/>
        <v>24.03846153846154</v>
      </c>
      <c r="Z48" s="226">
        <f t="shared" si="39"/>
        <v>-3.8461538461540101E-2</v>
      </c>
      <c r="AB48" s="219" t="s">
        <v>104</v>
      </c>
      <c r="AC48" s="47">
        <v>24</v>
      </c>
      <c r="AD48" s="380">
        <v>3.5</v>
      </c>
      <c r="AE48" s="380">
        <v>1.2</v>
      </c>
      <c r="AF48" s="47">
        <v>91</v>
      </c>
      <c r="AG48" s="224">
        <f t="shared" si="29"/>
        <v>21.875</v>
      </c>
      <c r="AH48" s="225">
        <f t="shared" si="30"/>
        <v>24.03846153846154</v>
      </c>
      <c r="AI48" s="226">
        <f t="shared" si="31"/>
        <v>-3.8461538461540101E-2</v>
      </c>
      <c r="AK48" s="219" t="s">
        <v>104</v>
      </c>
      <c r="AL48" s="427">
        <v>24</v>
      </c>
      <c r="AM48" s="427">
        <v>3.5</v>
      </c>
      <c r="AN48" s="427">
        <v>1.2</v>
      </c>
      <c r="AO48" s="427">
        <v>91</v>
      </c>
      <c r="AP48" s="224">
        <f t="shared" si="32"/>
        <v>21.875</v>
      </c>
      <c r="AQ48" s="225">
        <f t="shared" si="33"/>
        <v>24.03846153846154</v>
      </c>
      <c r="AR48" s="226">
        <f t="shared" si="7"/>
        <v>-3.8461538461540101E-2</v>
      </c>
    </row>
    <row r="49" spans="1:45" x14ac:dyDescent="0.3">
      <c r="A49" s="45" t="str">
        <f>IF(AND(Programm!$AD$6=2020,J49&lt;&gt;""),J49,IF(AND(Programm!$AD$6=2021,S49&lt;&gt;""),S49,IF(AND(Programm!$AD$6=2022,AB49&lt;&gt;""),AB49,IF(AND(Programm!$AD$6=2023,AK49&lt;&gt;""),AK49,""))))</f>
        <v>Leindotter</v>
      </c>
      <c r="B49" s="389">
        <f>IF(AND(Programm!$AD$6=2020,K49&lt;&gt;""),K49,IF(AND(Programm!$AD$6=2021,T49&lt;&gt;""),T49,IF(AND(Programm!$AD$6=2022,AC49&lt;&gt;""),AC49,IF(AND(Programm!$AD$6=2023,AL49&lt;&gt;""),AL49,""))))</f>
        <v>24</v>
      </c>
      <c r="C49" s="389">
        <f>IF(AND(Programm!$AD$6=2020,L49&lt;&gt;""),L49,IF(AND(Programm!$AD$6=2021,U49&lt;&gt;""),U49,IF(AND(Programm!$AD$6=2022,AD49&lt;&gt;""),AD49,IF(AND(Programm!$AD$6=2023,AM49&lt;&gt;""),AM49,""))))</f>
        <v>3.5</v>
      </c>
      <c r="D49" s="389">
        <f>IF(AND(Programm!$AD$6=2020,M49&lt;&gt;""),M49,IF(AND(Programm!$AD$6=2021,V49&lt;&gt;""),V49,IF(AND(Programm!$AD$6=2022,AE49&lt;&gt;""),AE49,IF(AND(Programm!$AD$6=2023,AN49&lt;&gt;""),AN49,""))))</f>
        <v>1.2</v>
      </c>
      <c r="E49" s="389">
        <f>IF(AND(Programm!$AD$6=2020,N49&lt;&gt;""),N49,IF(AND(Programm!$AD$6=2021,W49&lt;&gt;""),W49,IF(AND(Programm!$AD$6=2022,AF49&lt;&gt;""),AF49,IF(AND(Programm!$AD$6=2023,AO49&lt;&gt;""),AO49,""))))</f>
        <v>91</v>
      </c>
      <c r="F49" s="389">
        <f>IF(AND(Programm!$AD$6=2020,O49&lt;&gt;""),O49,IF(AND(Programm!$AD$6=2021,X49&lt;&gt;""),X49,IF(AND(Programm!$AD$6=2022,AG49&lt;&gt;""),AG49,IF(AND(Programm!$AD$6=2023,AP49&lt;&gt;""),AP49,""))))</f>
        <v>21.875</v>
      </c>
      <c r="G49" s="389">
        <f>IF(AND(Programm!$AD$6=2020,P49&lt;&gt;""),P49,IF(AND(Programm!$AD$6=2021,Y49&lt;&gt;""),Y49,IF(AND(Programm!$AD$6=2022,AH49&lt;&gt;""),AH49,IF(AND(Programm!$AD$6=2023,AQ49&lt;&gt;""),AQ49,""))))</f>
        <v>24.03846153846154</v>
      </c>
      <c r="H49" s="389">
        <f>IF(AND(Programm!$AD$6=2020,Q49&lt;&gt;""),Q49,IF(AND(Programm!$AD$6=2021,Z49&lt;&gt;""),Z49,IF(AND(Programm!$AD$6=2022,AI49&lt;&gt;""),AI49,IF(AND(Programm!$AD$6=2023,AR49&lt;&gt;""),AR49,""))))</f>
        <v>-3.8461538461540101E-2</v>
      </c>
      <c r="J49" s="219" t="s">
        <v>105</v>
      </c>
      <c r="K49" s="220">
        <v>24</v>
      </c>
      <c r="L49" s="221">
        <v>3.5</v>
      </c>
      <c r="M49" s="222">
        <v>1.2</v>
      </c>
      <c r="N49" s="223">
        <v>91</v>
      </c>
      <c r="O49" s="224">
        <f t="shared" si="34"/>
        <v>21.875</v>
      </c>
      <c r="P49" s="225">
        <f t="shared" si="35"/>
        <v>24.03846153846154</v>
      </c>
      <c r="Q49" s="226">
        <f t="shared" si="36"/>
        <v>-3.8461538461540101E-2</v>
      </c>
      <c r="S49" s="219" t="s">
        <v>105</v>
      </c>
      <c r="T49" s="220">
        <v>24</v>
      </c>
      <c r="U49" s="221">
        <v>3.5</v>
      </c>
      <c r="V49" s="222">
        <v>1.2</v>
      </c>
      <c r="W49" s="223">
        <v>91</v>
      </c>
      <c r="X49" s="224">
        <f t="shared" si="37"/>
        <v>21.875</v>
      </c>
      <c r="Y49" s="225">
        <f t="shared" si="38"/>
        <v>24.03846153846154</v>
      </c>
      <c r="Z49" s="226">
        <f t="shared" si="39"/>
        <v>-3.8461538461540101E-2</v>
      </c>
      <c r="AB49" s="219" t="s">
        <v>105</v>
      </c>
      <c r="AC49" s="47">
        <v>24</v>
      </c>
      <c r="AD49" s="380">
        <v>3.5</v>
      </c>
      <c r="AE49" s="380">
        <v>1.2</v>
      </c>
      <c r="AF49" s="47">
        <v>91</v>
      </c>
      <c r="AG49" s="224">
        <f t="shared" si="29"/>
        <v>21.875</v>
      </c>
      <c r="AH49" s="225">
        <f t="shared" si="30"/>
        <v>24.03846153846154</v>
      </c>
      <c r="AI49" s="226">
        <f t="shared" si="31"/>
        <v>-3.8461538461540101E-2</v>
      </c>
      <c r="AK49" s="219" t="s">
        <v>105</v>
      </c>
      <c r="AL49" s="427">
        <v>24</v>
      </c>
      <c r="AM49" s="427">
        <v>3.5</v>
      </c>
      <c r="AN49" s="427">
        <v>1.2</v>
      </c>
      <c r="AO49" s="427">
        <v>91</v>
      </c>
      <c r="AP49" s="224">
        <f t="shared" si="32"/>
        <v>21.875</v>
      </c>
      <c r="AQ49" s="225">
        <f t="shared" si="33"/>
        <v>24.03846153846154</v>
      </c>
      <c r="AR49" s="226">
        <f t="shared" si="7"/>
        <v>-3.8461538461540101E-2</v>
      </c>
    </row>
    <row r="50" spans="1:45" x14ac:dyDescent="0.3">
      <c r="A50" s="45" t="str">
        <f>IF(AND(Programm!$AD$6=2020,J50&lt;&gt;""),J50,IF(AND(Programm!$AD$6=2021,S50&lt;&gt;""),S50,IF(AND(Programm!$AD$6=2022,AB50&lt;&gt;""),AB50,IF(AND(Programm!$AD$6=2023,AK50&lt;&gt;""),AK50,""))))</f>
        <v>Flachs (Faserlein)</v>
      </c>
      <c r="B50" s="389">
        <f>IF(AND(Programm!$AD$6=2020,K50&lt;&gt;""),K50,IF(AND(Programm!$AD$6=2021,T50&lt;&gt;""),T50,IF(AND(Programm!$AD$6=2022,AC50&lt;&gt;""),AC50,IF(AND(Programm!$AD$6=2023,AL50&lt;&gt;""),AL50,""))))</f>
        <v>7.3</v>
      </c>
      <c r="C50" s="389">
        <f>IF(AND(Programm!$AD$6=2020,L50&lt;&gt;""),L50,IF(AND(Programm!$AD$6=2021,U50&lt;&gt;""),U50,IF(AND(Programm!$AD$6=2022,AD50&lt;&gt;""),AD50,IF(AND(Programm!$AD$6=2023,AM50&lt;&gt;""),AM50,""))))</f>
        <v>1</v>
      </c>
      <c r="D50" s="389">
        <f>IF(AND(Programm!$AD$6=2020,M50&lt;&gt;""),M50,IF(AND(Programm!$AD$6=2021,V50&lt;&gt;""),V50,IF(AND(Programm!$AD$6=2022,AE50&lt;&gt;""),AE50,IF(AND(Programm!$AD$6=2023,AN50&lt;&gt;""),AN50,""))))</f>
        <v>0.64</v>
      </c>
      <c r="E50" s="389">
        <f>IF(AND(Programm!$AD$6=2020,N50&lt;&gt;""),N50,IF(AND(Programm!$AD$6=2021,W50&lt;&gt;""),W50,IF(AND(Programm!$AD$6=2022,AF50&lt;&gt;""),AF50,IF(AND(Programm!$AD$6=2023,AO50&lt;&gt;""),AO50,""))))</f>
        <v>86</v>
      </c>
      <c r="F50" s="389">
        <f>IF(AND(Programm!$AD$6=2020,O50&lt;&gt;""),O50,IF(AND(Programm!$AD$6=2021,X50&lt;&gt;""),X50,IF(AND(Programm!$AD$6=2022,AG50&lt;&gt;""),AG50,IF(AND(Programm!$AD$6=2023,AP50&lt;&gt;""),AP50,""))))</f>
        <v>6.25</v>
      </c>
      <c r="G50" s="389">
        <f>IF(AND(Programm!$AD$6=2020,P50&lt;&gt;""),P50,IF(AND(Programm!$AD$6=2021,Y50&lt;&gt;""),Y50,IF(AND(Programm!$AD$6=2022,AH50&lt;&gt;""),AH50,IF(AND(Programm!$AD$6=2023,AQ50&lt;&gt;""),AQ50,""))))</f>
        <v>7.2674418604651168</v>
      </c>
      <c r="H50" s="389">
        <f>IF(AND(Programm!$AD$6=2020,Q50&lt;&gt;""),Q50,IF(AND(Programm!$AD$6=2021,Z50&lt;&gt;""),Z50,IF(AND(Programm!$AD$6=2022,AI50&lt;&gt;""),AI50,IF(AND(Programm!$AD$6=2023,AR50&lt;&gt;""),AR50,""))))</f>
        <v>3.2558139534883068E-2</v>
      </c>
      <c r="J50" s="219" t="s">
        <v>106</v>
      </c>
      <c r="K50" s="227">
        <v>7.3</v>
      </c>
      <c r="L50" s="221">
        <v>1</v>
      </c>
      <c r="M50" s="222">
        <v>0.64</v>
      </c>
      <c r="N50" s="223">
        <v>86</v>
      </c>
      <c r="O50" s="224">
        <f t="shared" si="34"/>
        <v>6.25</v>
      </c>
      <c r="P50" s="225">
        <f t="shared" si="35"/>
        <v>7.2674418604651168</v>
      </c>
      <c r="Q50" s="226">
        <f t="shared" si="36"/>
        <v>3.2558139534883068E-2</v>
      </c>
      <c r="S50" s="219" t="s">
        <v>106</v>
      </c>
      <c r="T50" s="227">
        <v>7.3</v>
      </c>
      <c r="U50" s="221">
        <v>1</v>
      </c>
      <c r="V50" s="222">
        <v>0.64</v>
      </c>
      <c r="W50" s="223">
        <v>86</v>
      </c>
      <c r="X50" s="224">
        <f t="shared" si="37"/>
        <v>6.25</v>
      </c>
      <c r="Y50" s="225">
        <f t="shared" si="38"/>
        <v>7.2674418604651168</v>
      </c>
      <c r="Z50" s="226">
        <f t="shared" si="39"/>
        <v>3.2558139534883068E-2</v>
      </c>
      <c r="AB50" s="219" t="s">
        <v>106</v>
      </c>
      <c r="AC50" s="387">
        <v>7.3</v>
      </c>
      <c r="AD50" s="380">
        <v>1</v>
      </c>
      <c r="AE50" s="380">
        <v>0.64</v>
      </c>
      <c r="AF50" s="47">
        <v>86</v>
      </c>
      <c r="AG50" s="224">
        <f t="shared" si="29"/>
        <v>6.25</v>
      </c>
      <c r="AH50" s="225">
        <f t="shared" si="30"/>
        <v>7.2674418604651168</v>
      </c>
      <c r="AI50" s="226">
        <f t="shared" si="31"/>
        <v>3.2558139534883068E-2</v>
      </c>
      <c r="AK50" s="219" t="s">
        <v>106</v>
      </c>
      <c r="AL50" s="427">
        <v>7.3</v>
      </c>
      <c r="AM50" s="427">
        <v>1</v>
      </c>
      <c r="AN50" s="427">
        <v>0.64</v>
      </c>
      <c r="AO50" s="427">
        <v>86</v>
      </c>
      <c r="AP50" s="224">
        <f t="shared" si="32"/>
        <v>6.25</v>
      </c>
      <c r="AQ50" s="225">
        <f t="shared" si="33"/>
        <v>7.2674418604651168</v>
      </c>
      <c r="AR50" s="226">
        <f t="shared" si="7"/>
        <v>3.2558139534883068E-2</v>
      </c>
    </row>
    <row r="51" spans="1:45" x14ac:dyDescent="0.3">
      <c r="A51" s="45" t="str">
        <f>IF(AND(Programm!$AD$6=2020,J51&lt;&gt;""),J51,IF(AND(Programm!$AD$6=2021,S51&lt;&gt;""),S51,IF(AND(Programm!$AD$6=2022,AB51&lt;&gt;""),AB51,IF(AND(Programm!$AD$6=2023,AK51&lt;&gt;""),AK51,""))))</f>
        <v>Hanf</v>
      </c>
      <c r="B51" s="389">
        <f>IF(AND(Programm!$AD$6=2020,K51&lt;&gt;""),K51,IF(AND(Programm!$AD$6=2021,T51&lt;&gt;""),T51,IF(AND(Programm!$AD$6=2022,AC51&lt;&gt;""),AC51,IF(AND(Programm!$AD$6=2023,AL51&lt;&gt;""),AL51,""))))</f>
        <v>6.3</v>
      </c>
      <c r="C51" s="389">
        <f>IF(AND(Programm!$AD$6=2020,L51&lt;&gt;""),L51,IF(AND(Programm!$AD$6=2021,U51&lt;&gt;""),U51,IF(AND(Programm!$AD$6=2022,AD51&lt;&gt;""),AD51,IF(AND(Programm!$AD$6=2023,AM51&lt;&gt;""),AM51,""))))</f>
        <v>0.4</v>
      </c>
      <c r="D51" s="389">
        <f>IF(AND(Programm!$AD$6=2020,M51&lt;&gt;""),M51,IF(AND(Programm!$AD$6=2021,V51&lt;&gt;""),V51,IF(AND(Programm!$AD$6=2022,AE51&lt;&gt;""),AE51,IF(AND(Programm!$AD$6=2023,AN51&lt;&gt;""),AN51,""))))</f>
        <v>0.3</v>
      </c>
      <c r="E51" s="389">
        <f>IF(AND(Programm!$AD$6=2020,N51&lt;&gt;""),N51,IF(AND(Programm!$AD$6=2021,W51&lt;&gt;""),W51,IF(AND(Programm!$AD$6=2022,AF51&lt;&gt;""),AF51,IF(AND(Programm!$AD$6=2023,AO51&lt;&gt;""),AO51,""))))</f>
        <v>40</v>
      </c>
      <c r="F51" s="389">
        <f>IF(AND(Programm!$AD$6=2020,O51&lt;&gt;""),O51,IF(AND(Programm!$AD$6=2021,X51&lt;&gt;""),X51,IF(AND(Programm!$AD$6=2022,AG51&lt;&gt;""),AG51,IF(AND(Programm!$AD$6=2023,AP51&lt;&gt;""),AP51,""))))</f>
        <v>2.5</v>
      </c>
      <c r="G51" s="389">
        <f>IF(AND(Programm!$AD$6=2020,P51&lt;&gt;""),P51,IF(AND(Programm!$AD$6=2021,Y51&lt;&gt;""),Y51,IF(AND(Programm!$AD$6=2022,AH51&lt;&gt;""),AH51,IF(AND(Programm!$AD$6=2023,AQ51&lt;&gt;""),AQ51,""))))</f>
        <v>6.25</v>
      </c>
      <c r="H51" s="389">
        <f>IF(AND(Programm!$AD$6=2020,Q51&lt;&gt;""),Q51,IF(AND(Programm!$AD$6=2021,Z51&lt;&gt;""),Z51,IF(AND(Programm!$AD$6=2022,AI51&lt;&gt;""),AI51,IF(AND(Programm!$AD$6=2023,AR51&lt;&gt;""),AR51,""))))</f>
        <v>4.9999999999999822E-2</v>
      </c>
      <c r="J51" s="219" t="s">
        <v>107</v>
      </c>
      <c r="K51" s="227">
        <v>6.3</v>
      </c>
      <c r="L51" s="221">
        <v>0.4</v>
      </c>
      <c r="M51" s="222">
        <v>0.3</v>
      </c>
      <c r="N51" s="223">
        <v>40</v>
      </c>
      <c r="O51" s="224">
        <f t="shared" si="34"/>
        <v>2.5</v>
      </c>
      <c r="P51" s="225">
        <f t="shared" si="35"/>
        <v>6.25</v>
      </c>
      <c r="Q51" s="226">
        <f t="shared" si="36"/>
        <v>4.9999999999999822E-2</v>
      </c>
      <c r="S51" s="219" t="s">
        <v>107</v>
      </c>
      <c r="T51" s="227">
        <v>6.3</v>
      </c>
      <c r="U51" s="221">
        <v>0.4</v>
      </c>
      <c r="V51" s="222">
        <v>0.3</v>
      </c>
      <c r="W51" s="223">
        <v>40</v>
      </c>
      <c r="X51" s="224">
        <f t="shared" si="37"/>
        <v>2.5</v>
      </c>
      <c r="Y51" s="225">
        <f t="shared" si="38"/>
        <v>6.25</v>
      </c>
      <c r="Z51" s="226">
        <f t="shared" si="39"/>
        <v>4.9999999999999822E-2</v>
      </c>
      <c r="AB51" s="219" t="s">
        <v>107</v>
      </c>
      <c r="AC51" s="387">
        <v>6.3</v>
      </c>
      <c r="AD51" s="380">
        <v>0.4</v>
      </c>
      <c r="AE51" s="380">
        <v>0.3</v>
      </c>
      <c r="AF51" s="47">
        <v>40</v>
      </c>
      <c r="AG51" s="224">
        <f t="shared" si="29"/>
        <v>2.5</v>
      </c>
      <c r="AH51" s="225">
        <f t="shared" si="30"/>
        <v>6.25</v>
      </c>
      <c r="AI51" s="226">
        <f t="shared" si="31"/>
        <v>4.9999999999999822E-2</v>
      </c>
      <c r="AK51" s="219" t="s">
        <v>107</v>
      </c>
      <c r="AL51" s="427">
        <v>6.3</v>
      </c>
      <c r="AM51" s="427">
        <v>0.4</v>
      </c>
      <c r="AN51" s="427">
        <v>0.3</v>
      </c>
      <c r="AO51" s="427">
        <v>40</v>
      </c>
      <c r="AP51" s="224">
        <f t="shared" si="32"/>
        <v>2.5</v>
      </c>
      <c r="AQ51" s="225">
        <f t="shared" si="33"/>
        <v>6.25</v>
      </c>
      <c r="AR51" s="226">
        <f t="shared" si="7"/>
        <v>4.9999999999999822E-2</v>
      </c>
    </row>
    <row r="52" spans="1:45" x14ac:dyDescent="0.3">
      <c r="A52" s="45" t="str">
        <f>IF(AND(Programm!$AD$6=2020,J52&lt;&gt;""),J52,IF(AND(Programm!$AD$6=2021,S52&lt;&gt;""),S52,IF(AND(Programm!$AD$6=2022,AB52&lt;&gt;""),AB52,IF(AND(Programm!$AD$6=2023,AK52&lt;&gt;""),AK52,""))))</f>
        <v xml:space="preserve"> +++Hackfrüchte+++</v>
      </c>
      <c r="B52" s="389" t="str">
        <f>IF(AND(Programm!$AD$6=2020,K52&lt;&gt;""),K52,IF(AND(Programm!$AD$6=2021,T52&lt;&gt;""),T52,IF(AND(Programm!$AD$6=2022,AC52&lt;&gt;""),AC52,IF(AND(Programm!$AD$6=2023,AL52&lt;&gt;""),AL52,""))))</f>
        <v/>
      </c>
      <c r="C52" s="389" t="str">
        <f>IF(AND(Programm!$AD$6=2020,L52&lt;&gt;""),L52,IF(AND(Programm!$AD$6=2021,U52&lt;&gt;""),U52,IF(AND(Programm!$AD$6=2022,AD52&lt;&gt;""),AD52,IF(AND(Programm!$AD$6=2023,AM52&lt;&gt;""),AM52,""))))</f>
        <v/>
      </c>
      <c r="D52" s="389" t="str">
        <f>IF(AND(Programm!$AD$6=2020,M52&lt;&gt;""),M52,IF(AND(Programm!$AD$6=2021,V52&lt;&gt;""),V52,IF(AND(Programm!$AD$6=2022,AE52&lt;&gt;""),AE52,IF(AND(Programm!$AD$6=2023,AN52&lt;&gt;""),AN52,""))))</f>
        <v/>
      </c>
      <c r="E52" s="389" t="str">
        <f>IF(AND(Programm!$AD$6=2020,N52&lt;&gt;""),N52,IF(AND(Programm!$AD$6=2021,W52&lt;&gt;""),W52,IF(AND(Programm!$AD$6=2022,AF52&lt;&gt;""),AF52,IF(AND(Programm!$AD$6=2023,AO52&lt;&gt;""),AO52,""))))</f>
        <v/>
      </c>
      <c r="F52" s="389" t="str">
        <f>IF(AND(Programm!$AD$6=2020,O52&lt;&gt;""),O52,IF(AND(Programm!$AD$6=2021,X52&lt;&gt;""),X52,IF(AND(Programm!$AD$6=2022,AG52&lt;&gt;""),AG52,IF(AND(Programm!$AD$6=2023,AP52&lt;&gt;""),AP52,""))))</f>
        <v/>
      </c>
      <c r="G52" s="389" t="str">
        <f>IF(AND(Programm!$AD$6=2020,P52&lt;&gt;""),P52,IF(AND(Programm!$AD$6=2021,Y52&lt;&gt;""),Y52,IF(AND(Programm!$AD$6=2022,AH52&lt;&gt;""),AH52,IF(AND(Programm!$AD$6=2023,AQ52&lt;&gt;""),AQ52,""))))</f>
        <v/>
      </c>
      <c r="H52" s="389" t="str">
        <f>IF(AND(Programm!$AD$6=2020,Q52&lt;&gt;""),Q52,IF(AND(Programm!$AD$6=2021,Z52&lt;&gt;""),Z52,IF(AND(Programm!$AD$6=2022,AI52&lt;&gt;""),AI52,IF(AND(Programm!$AD$6=2023,AR52&lt;&gt;""),AR52,""))))</f>
        <v/>
      </c>
      <c r="J52" s="229" t="s">
        <v>108</v>
      </c>
      <c r="K52" s="220"/>
      <c r="L52" s="221"/>
      <c r="M52" s="222"/>
      <c r="N52" s="223"/>
      <c r="O52" s="224"/>
      <c r="P52" s="225"/>
      <c r="Q52" s="226"/>
      <c r="S52" s="229" t="s">
        <v>108</v>
      </c>
      <c r="T52" s="220"/>
      <c r="U52" s="221"/>
      <c r="V52" s="222"/>
      <c r="W52" s="223"/>
      <c r="X52" s="224"/>
      <c r="Y52" s="225"/>
      <c r="Z52" s="226"/>
      <c r="AB52" s="229" t="s">
        <v>108</v>
      </c>
      <c r="AC52" s="47"/>
      <c r="AD52" s="380"/>
      <c r="AE52" s="380"/>
      <c r="AF52" s="47"/>
      <c r="AG52" s="224"/>
      <c r="AH52" s="225"/>
      <c r="AI52" s="226"/>
      <c r="AK52" s="229" t="s">
        <v>108</v>
      </c>
      <c r="AL52" s="427"/>
      <c r="AM52" s="427"/>
      <c r="AN52" s="427"/>
      <c r="AO52" s="427"/>
      <c r="AP52" s="224"/>
      <c r="AQ52" s="225"/>
      <c r="AR52" s="226"/>
    </row>
    <row r="53" spans="1:45" x14ac:dyDescent="0.3">
      <c r="A53" s="45" t="str">
        <f>IF(AND(Programm!$AD$6=2020,J53&lt;&gt;""),J53,IF(AND(Programm!$AD$6=2021,S53&lt;&gt;""),S53,IF(AND(Programm!$AD$6=2022,AB53&lt;&gt;""),AB53,IF(AND(Programm!$AD$6=2023,AK53&lt;&gt;""),AK53,""))))</f>
        <v>Kartoffel (Speise, Stärke)</v>
      </c>
      <c r="B53" s="389">
        <f>IF(AND(Programm!$AD$6=2020,K53&lt;&gt;""),K53,IF(AND(Programm!$AD$6=2021,T53&lt;&gt;""),T53,IF(AND(Programm!$AD$6=2022,AC53&lt;&gt;""),AC53,IF(AND(Programm!$AD$6=2023,AL53&lt;&gt;""),AL53,""))))</f>
        <v>10</v>
      </c>
      <c r="C53" s="389">
        <f>IF(AND(Programm!$AD$6=2020,L53&lt;&gt;""),L53,IF(AND(Programm!$AD$6=2021,U53&lt;&gt;""),U53,IF(AND(Programm!$AD$6=2022,AD53&lt;&gt;""),AD53,IF(AND(Programm!$AD$6=2023,AM53&lt;&gt;""),AM53,""))))</f>
        <v>0.35</v>
      </c>
      <c r="D53" s="389">
        <f>IF(AND(Programm!$AD$6=2020,M53&lt;&gt;""),M53,IF(AND(Programm!$AD$6=2021,V53&lt;&gt;""),V53,IF(AND(Programm!$AD$6=2022,AE53&lt;&gt;""),AE53,IF(AND(Programm!$AD$6=2023,AN53&lt;&gt;""),AN53,""))))</f>
        <v>0.14000000000000001</v>
      </c>
      <c r="E53" s="389">
        <f>IF(AND(Programm!$AD$6=2020,N53&lt;&gt;""),N53,IF(AND(Programm!$AD$6=2021,W53&lt;&gt;""),W53,IF(AND(Programm!$AD$6=2022,AF53&lt;&gt;""),AF53,IF(AND(Programm!$AD$6=2023,AO53&lt;&gt;""),AO53,""))))</f>
        <v>22</v>
      </c>
      <c r="F53" s="389">
        <f>IF(AND(Programm!$AD$6=2020,O53&lt;&gt;""),O53,IF(AND(Programm!$AD$6=2021,X53&lt;&gt;""),X53,IF(AND(Programm!$AD$6=2022,AG53&lt;&gt;""),AG53,IF(AND(Programm!$AD$6=2023,AP53&lt;&gt;""),AP53,""))))</f>
        <v>2.1875</v>
      </c>
      <c r="G53" s="389">
        <f>IF(AND(Programm!$AD$6=2020,P53&lt;&gt;""),P53,IF(AND(Programm!$AD$6=2021,Y53&lt;&gt;""),Y53,IF(AND(Programm!$AD$6=2022,AH53&lt;&gt;""),AH53,IF(AND(Programm!$AD$6=2023,AQ53&lt;&gt;""),AQ53,""))))</f>
        <v>9.9431818181818183</v>
      </c>
      <c r="H53" s="389">
        <f>IF(AND(Programm!$AD$6=2020,Q53&lt;&gt;""),Q53,IF(AND(Programm!$AD$6=2021,Z53&lt;&gt;""),Z53,IF(AND(Programm!$AD$6=2022,AI53&lt;&gt;""),AI53,IF(AND(Programm!$AD$6=2023,AR53&lt;&gt;""),AR53,""))))</f>
        <v>5.6818181818181657E-2</v>
      </c>
      <c r="J53" s="410" t="s">
        <v>363</v>
      </c>
      <c r="K53" s="227">
        <v>10</v>
      </c>
      <c r="L53" s="221">
        <v>0.35</v>
      </c>
      <c r="M53" s="222">
        <v>0.14000000000000001</v>
      </c>
      <c r="N53" s="223">
        <v>22</v>
      </c>
      <c r="O53" s="224">
        <f t="shared" ref="O53:O59" si="40">+L53*6.25</f>
        <v>2.1875</v>
      </c>
      <c r="P53" s="225">
        <f t="shared" ref="P53:P59" si="41">+O53/N53*100</f>
        <v>9.9431818181818183</v>
      </c>
      <c r="Q53" s="226">
        <f t="shared" ref="Q53:Q59" si="42">+K53-P53</f>
        <v>5.6818181818181657E-2</v>
      </c>
      <c r="S53" s="410" t="s">
        <v>363</v>
      </c>
      <c r="T53" s="227">
        <v>10</v>
      </c>
      <c r="U53" s="221">
        <v>0.35</v>
      </c>
      <c r="V53" s="222">
        <v>0.14000000000000001</v>
      </c>
      <c r="W53" s="223">
        <v>22</v>
      </c>
      <c r="X53" s="224">
        <f t="shared" ref="X53:X59" si="43">+U53*6.25</f>
        <v>2.1875</v>
      </c>
      <c r="Y53" s="225">
        <f t="shared" ref="Y53:Y59" si="44">+X53/W53*100</f>
        <v>9.9431818181818183</v>
      </c>
      <c r="Z53" s="226">
        <f t="shared" ref="Z53:Z59" si="45">+T53-Y53</f>
        <v>5.6818181818181657E-2</v>
      </c>
      <c r="AB53" s="383" t="s">
        <v>363</v>
      </c>
      <c r="AC53" s="387">
        <v>10</v>
      </c>
      <c r="AD53" s="380">
        <v>0.35</v>
      </c>
      <c r="AE53" s="380">
        <v>0.14000000000000001</v>
      </c>
      <c r="AF53" s="380">
        <v>22</v>
      </c>
      <c r="AG53" s="224">
        <f t="shared" ref="AG53:AG59" si="46">+AD53*6.25</f>
        <v>2.1875</v>
      </c>
      <c r="AH53" s="225">
        <f t="shared" ref="AH53:AH59" si="47">+AG53/AF53*100</f>
        <v>9.9431818181818183</v>
      </c>
      <c r="AI53" s="226">
        <f t="shared" ref="AI53:AI59" si="48">+AC53-AH53</f>
        <v>5.6818181818181657E-2</v>
      </c>
      <c r="AK53" s="383" t="s">
        <v>363</v>
      </c>
      <c r="AL53" s="427">
        <v>10</v>
      </c>
      <c r="AM53" s="427">
        <v>0.35</v>
      </c>
      <c r="AN53" s="427">
        <v>0.14000000000000001</v>
      </c>
      <c r="AO53" s="427">
        <v>22</v>
      </c>
      <c r="AP53" s="224">
        <f t="shared" ref="AP53:AP59" si="49">+AM53*6.25</f>
        <v>2.1875</v>
      </c>
      <c r="AQ53" s="225">
        <f t="shared" ref="AQ53:AQ59" si="50">+AP53/AO53*100</f>
        <v>9.9431818181818183</v>
      </c>
      <c r="AR53" s="226">
        <f t="shared" si="7"/>
        <v>5.6818181818181657E-2</v>
      </c>
    </row>
    <row r="54" spans="1:45" x14ac:dyDescent="0.3">
      <c r="A54" s="45" t="str">
        <f>IF(AND(Programm!$AD$6=2020,J54&lt;&gt;""),J54,IF(AND(Programm!$AD$6=2021,S54&lt;&gt;""),S54,IF(AND(Programm!$AD$6=2022,AB54&lt;&gt;""),AB54,IF(AND(Programm!$AD$6=2023,AK54&lt;&gt;""),AK54,""))))</f>
        <v>Kartoffel (Veredelung)</v>
      </c>
      <c r="B54" s="389">
        <f>IF(AND(Programm!$AD$6=2020,K54&lt;&gt;""),K54,IF(AND(Programm!$AD$6=2021,T54&lt;&gt;""),T54,IF(AND(Programm!$AD$6=2022,AC54&lt;&gt;""),AC54,IF(AND(Programm!$AD$6=2023,AL54&lt;&gt;""),AL54,""))))</f>
        <v>10</v>
      </c>
      <c r="C54" s="389">
        <f>IF(AND(Programm!$AD$6=2020,L54&lt;&gt;""),L54,IF(AND(Programm!$AD$6=2021,U54&lt;&gt;""),U54,IF(AND(Programm!$AD$6=2022,AD54&lt;&gt;""),AD54,IF(AND(Programm!$AD$6=2023,AM54&lt;&gt;""),AM54,""))))</f>
        <v>0.35</v>
      </c>
      <c r="D54" s="389">
        <f>IF(AND(Programm!$AD$6=2020,M54&lt;&gt;""),M54,IF(AND(Programm!$AD$6=2021,V54&lt;&gt;""),V54,IF(AND(Programm!$AD$6=2022,AE54&lt;&gt;""),AE54,IF(AND(Programm!$AD$6=2023,AN54&lt;&gt;""),AN54,""))))</f>
        <v>0.14000000000000001</v>
      </c>
      <c r="E54" s="389">
        <f>IF(AND(Programm!$AD$6=2020,N54&lt;&gt;""),N54,IF(AND(Programm!$AD$6=2021,W54&lt;&gt;""),W54,IF(AND(Programm!$AD$6=2022,AF54&lt;&gt;""),AF54,IF(AND(Programm!$AD$6=2023,AO54&lt;&gt;""),AO54,""))))</f>
        <v>22</v>
      </c>
      <c r="F54" s="389">
        <f>IF(AND(Programm!$AD$6=2020,O54&lt;&gt;""),O54,IF(AND(Programm!$AD$6=2021,X54&lt;&gt;""),X54,IF(AND(Programm!$AD$6=2022,AG54&lt;&gt;""),AG54,IF(AND(Programm!$AD$6=2023,AP54&lt;&gt;""),AP54,""))))</f>
        <v>2.1875</v>
      </c>
      <c r="G54" s="389">
        <f>IF(AND(Programm!$AD$6=2020,P54&lt;&gt;""),P54,IF(AND(Programm!$AD$6=2021,Y54&lt;&gt;""),Y54,IF(AND(Programm!$AD$6=2022,AH54&lt;&gt;""),AH54,IF(AND(Programm!$AD$6=2023,AQ54&lt;&gt;""),AQ54,""))))</f>
        <v>9.9431818181818183</v>
      </c>
      <c r="H54" s="389">
        <f>IF(AND(Programm!$AD$6=2020,Q54&lt;&gt;""),Q54,IF(AND(Programm!$AD$6=2021,Z54&lt;&gt;""),Z54,IF(AND(Programm!$AD$6=2022,AI54&lt;&gt;""),AI54,IF(AND(Programm!$AD$6=2023,AR54&lt;&gt;""),AR54,""))))</f>
        <v>5.6818181818181657E-2</v>
      </c>
      <c r="J54" s="410" t="s">
        <v>364</v>
      </c>
      <c r="K54" s="227">
        <v>10</v>
      </c>
      <c r="L54" s="221">
        <v>0.35</v>
      </c>
      <c r="M54" s="222">
        <v>0.14000000000000001</v>
      </c>
      <c r="N54" s="223">
        <v>22</v>
      </c>
      <c r="O54" s="224">
        <f t="shared" si="40"/>
        <v>2.1875</v>
      </c>
      <c r="P54" s="225">
        <f t="shared" si="41"/>
        <v>9.9431818181818183</v>
      </c>
      <c r="Q54" s="226">
        <f t="shared" si="42"/>
        <v>5.6818181818181657E-2</v>
      </c>
      <c r="S54" s="410" t="s">
        <v>364</v>
      </c>
      <c r="T54" s="227">
        <v>10</v>
      </c>
      <c r="U54" s="221">
        <v>0.35</v>
      </c>
      <c r="V54" s="222">
        <v>0.14000000000000001</v>
      </c>
      <c r="W54" s="223">
        <v>22</v>
      </c>
      <c r="X54" s="224">
        <f t="shared" si="43"/>
        <v>2.1875</v>
      </c>
      <c r="Y54" s="225">
        <f t="shared" si="44"/>
        <v>9.9431818181818183</v>
      </c>
      <c r="Z54" s="226">
        <f t="shared" si="45"/>
        <v>5.6818181818181657E-2</v>
      </c>
      <c r="AB54" s="383" t="s">
        <v>364</v>
      </c>
      <c r="AC54" s="387">
        <v>10</v>
      </c>
      <c r="AD54" s="380">
        <v>0.35</v>
      </c>
      <c r="AE54" s="380">
        <v>0.14000000000000001</v>
      </c>
      <c r="AF54" s="380">
        <v>22</v>
      </c>
      <c r="AG54" s="224">
        <f t="shared" si="46"/>
        <v>2.1875</v>
      </c>
      <c r="AH54" s="225">
        <f t="shared" si="47"/>
        <v>9.9431818181818183</v>
      </c>
      <c r="AI54" s="226">
        <f t="shared" si="48"/>
        <v>5.6818181818181657E-2</v>
      </c>
      <c r="AK54" s="383" t="s">
        <v>364</v>
      </c>
      <c r="AL54" s="427">
        <v>10</v>
      </c>
      <c r="AM54" s="427">
        <v>0.35</v>
      </c>
      <c r="AN54" s="427">
        <v>0.14000000000000001</v>
      </c>
      <c r="AO54" s="427">
        <v>22</v>
      </c>
      <c r="AP54" s="224">
        <f t="shared" si="49"/>
        <v>2.1875</v>
      </c>
      <c r="AQ54" s="225">
        <f t="shared" si="50"/>
        <v>9.9431818181818183</v>
      </c>
      <c r="AR54" s="226">
        <f t="shared" si="7"/>
        <v>5.6818181818181657E-2</v>
      </c>
    </row>
    <row r="55" spans="1:45" x14ac:dyDescent="0.3">
      <c r="A55" s="45" t="str">
        <f>IF(AND(Programm!$AD$6=2020,J55&lt;&gt;""),J55,IF(AND(Programm!$AD$6=2021,S55&lt;&gt;""),S55,IF(AND(Programm!$AD$6=2022,AB55&lt;&gt;""),AB55,IF(AND(Programm!$AD$6=2023,AK55&lt;&gt;""),AK55,""))))</f>
        <v>Frühkartoffel</v>
      </c>
      <c r="B55" s="389">
        <f>IF(AND(Programm!$AD$6=2020,K55&lt;&gt;""),K55,IF(AND(Programm!$AD$6=2021,T55&lt;&gt;""),T55,IF(AND(Programm!$AD$6=2022,AC55&lt;&gt;""),AC55,IF(AND(Programm!$AD$6=2023,AL55&lt;&gt;""),AL55,""))))</f>
        <v>10</v>
      </c>
      <c r="C55" s="389">
        <f>IF(AND(Programm!$AD$6=2020,L55&lt;&gt;""),L55,IF(AND(Programm!$AD$6=2021,U55&lt;&gt;""),U55,IF(AND(Programm!$AD$6=2022,AD55&lt;&gt;""),AD55,IF(AND(Programm!$AD$6=2023,AM55&lt;&gt;""),AM55,""))))</f>
        <v>0.35</v>
      </c>
      <c r="D55" s="389">
        <f>IF(AND(Programm!$AD$6=2020,M55&lt;&gt;""),M55,IF(AND(Programm!$AD$6=2021,V55&lt;&gt;""),V55,IF(AND(Programm!$AD$6=2022,AE55&lt;&gt;""),AE55,IF(AND(Programm!$AD$6=2023,AN55&lt;&gt;""),AN55,""))))</f>
        <v>0.14000000000000001</v>
      </c>
      <c r="E55" s="389">
        <f>IF(AND(Programm!$AD$6=2020,N55&lt;&gt;""),N55,IF(AND(Programm!$AD$6=2021,W55&lt;&gt;""),W55,IF(AND(Programm!$AD$6=2022,AF55&lt;&gt;""),AF55,IF(AND(Programm!$AD$6=2023,AO55&lt;&gt;""),AO55,""))))</f>
        <v>22</v>
      </c>
      <c r="F55" s="389">
        <f>IF(AND(Programm!$AD$6=2020,O55&lt;&gt;""),O55,IF(AND(Programm!$AD$6=2021,X55&lt;&gt;""),X55,IF(AND(Programm!$AD$6=2022,AG55&lt;&gt;""),AG55,IF(AND(Programm!$AD$6=2023,AP55&lt;&gt;""),AP55,""))))</f>
        <v>2.1875</v>
      </c>
      <c r="G55" s="389">
        <f>IF(AND(Programm!$AD$6=2020,P55&lt;&gt;""),P55,IF(AND(Programm!$AD$6=2021,Y55&lt;&gt;""),Y55,IF(AND(Programm!$AD$6=2022,AH55&lt;&gt;""),AH55,IF(AND(Programm!$AD$6=2023,AQ55&lt;&gt;""),AQ55,""))))</f>
        <v>9.9431818181818183</v>
      </c>
      <c r="H55" s="389">
        <f>IF(AND(Programm!$AD$6=2020,Q55&lt;&gt;""),Q55,IF(AND(Programm!$AD$6=2021,Z55&lt;&gt;""),Z55,IF(AND(Programm!$AD$6=2022,AI55&lt;&gt;""),AI55,IF(AND(Programm!$AD$6=2023,AR55&lt;&gt;""),AR55,""))))</f>
        <v>5.6818181818181657E-2</v>
      </c>
      <c r="J55" s="411" t="s">
        <v>365</v>
      </c>
      <c r="K55" s="227">
        <v>10</v>
      </c>
      <c r="L55" s="221">
        <v>0.35</v>
      </c>
      <c r="M55" s="222">
        <v>0.14000000000000001</v>
      </c>
      <c r="N55" s="223">
        <v>22</v>
      </c>
      <c r="O55" s="224">
        <f t="shared" si="40"/>
        <v>2.1875</v>
      </c>
      <c r="P55" s="225">
        <f t="shared" si="41"/>
        <v>9.9431818181818183</v>
      </c>
      <c r="Q55" s="226">
        <f t="shared" si="42"/>
        <v>5.6818181818181657E-2</v>
      </c>
      <c r="S55" s="411" t="s">
        <v>365</v>
      </c>
      <c r="T55" s="227">
        <v>10</v>
      </c>
      <c r="U55" s="221">
        <v>0.35</v>
      </c>
      <c r="V55" s="222">
        <v>0.14000000000000001</v>
      </c>
      <c r="W55" s="223">
        <v>22</v>
      </c>
      <c r="X55" s="224">
        <f t="shared" si="43"/>
        <v>2.1875</v>
      </c>
      <c r="Y55" s="225">
        <f t="shared" si="44"/>
        <v>9.9431818181818183</v>
      </c>
      <c r="Z55" s="226">
        <f t="shared" si="45"/>
        <v>5.6818181818181657E-2</v>
      </c>
      <c r="AB55" s="384" t="s">
        <v>365</v>
      </c>
      <c r="AC55" s="387">
        <v>10</v>
      </c>
      <c r="AD55" s="380">
        <v>0.35</v>
      </c>
      <c r="AE55" s="380">
        <v>0.14000000000000001</v>
      </c>
      <c r="AF55" s="380">
        <v>22</v>
      </c>
      <c r="AG55" s="224">
        <f t="shared" si="46"/>
        <v>2.1875</v>
      </c>
      <c r="AH55" s="225">
        <f t="shared" si="47"/>
        <v>9.9431818181818183</v>
      </c>
      <c r="AI55" s="226">
        <f t="shared" si="48"/>
        <v>5.6818181818181657E-2</v>
      </c>
      <c r="AK55" s="384" t="s">
        <v>365</v>
      </c>
      <c r="AL55" s="427">
        <v>10</v>
      </c>
      <c r="AM55" s="427">
        <v>0.35</v>
      </c>
      <c r="AN55" s="427">
        <v>0.14000000000000001</v>
      </c>
      <c r="AO55" s="427">
        <v>22</v>
      </c>
      <c r="AP55" s="224">
        <f t="shared" si="49"/>
        <v>2.1875</v>
      </c>
      <c r="AQ55" s="225">
        <f t="shared" si="50"/>
        <v>9.9431818181818183</v>
      </c>
      <c r="AR55" s="226">
        <f t="shared" si="7"/>
        <v>5.6818181818181657E-2</v>
      </c>
    </row>
    <row r="56" spans="1:45" x14ac:dyDescent="0.3">
      <c r="A56" s="45" t="str">
        <f>IF(AND(Programm!$AD$6=2020,J56&lt;&gt;""),J56,IF(AND(Programm!$AD$6=2021,S56&lt;&gt;""),S56,IF(AND(Programm!$AD$6=2022,AB56&lt;&gt;""),AB56,IF(AND(Programm!$AD$6=2023,AK56&lt;&gt;""),AK56,""))))</f>
        <v>Zuckerrüben</v>
      </c>
      <c r="B56" s="389">
        <f>IF(AND(Programm!$AD$6=2020,K56&lt;&gt;""),K56,IF(AND(Programm!$AD$6=2021,T56&lt;&gt;""),T56,IF(AND(Programm!$AD$6=2022,AC56&lt;&gt;""),AC56,IF(AND(Programm!$AD$6=2023,AL56&lt;&gt;""),AL56,""))))</f>
        <v>4.8</v>
      </c>
      <c r="C56" s="389">
        <f>IF(AND(Programm!$AD$6=2020,L56&lt;&gt;""),L56,IF(AND(Programm!$AD$6=2021,U56&lt;&gt;""),U56,IF(AND(Programm!$AD$6=2022,AD56&lt;&gt;""),AD56,IF(AND(Programm!$AD$6=2023,AM56&lt;&gt;""),AM56,""))))</f>
        <v>0.18</v>
      </c>
      <c r="D56" s="389">
        <f>IF(AND(Programm!$AD$6=2020,M56&lt;&gt;""),M56,IF(AND(Programm!$AD$6=2021,V56&lt;&gt;""),V56,IF(AND(Programm!$AD$6=2022,AE56&lt;&gt;""),AE56,IF(AND(Programm!$AD$6=2023,AN56&lt;&gt;""),AN56,""))))</f>
        <v>0.1</v>
      </c>
      <c r="E56" s="389">
        <f>IF(AND(Programm!$AD$6=2020,N56&lt;&gt;""),N56,IF(AND(Programm!$AD$6=2021,W56&lt;&gt;""),W56,IF(AND(Programm!$AD$6=2022,AF56&lt;&gt;""),AF56,IF(AND(Programm!$AD$6=2023,AO56&lt;&gt;""),AO56,""))))</f>
        <v>23</v>
      </c>
      <c r="F56" s="389">
        <f>IF(AND(Programm!$AD$6=2020,O56&lt;&gt;""),O56,IF(AND(Programm!$AD$6=2021,X56&lt;&gt;""),X56,IF(AND(Programm!$AD$6=2022,AG56&lt;&gt;""),AG56,IF(AND(Programm!$AD$6=2023,AP56&lt;&gt;""),AP56,""))))</f>
        <v>1.125</v>
      </c>
      <c r="G56" s="389">
        <f>IF(AND(Programm!$AD$6=2020,P56&lt;&gt;""),P56,IF(AND(Programm!$AD$6=2021,Y56&lt;&gt;""),Y56,IF(AND(Programm!$AD$6=2022,AH56&lt;&gt;""),AH56,IF(AND(Programm!$AD$6=2023,AQ56&lt;&gt;""),AQ56,""))))</f>
        <v>4.8913043478260869</v>
      </c>
      <c r="H56" s="389">
        <f>IF(AND(Programm!$AD$6=2020,Q56&lt;&gt;""),Q56,IF(AND(Programm!$AD$6=2021,Z56&lt;&gt;""),Z56,IF(AND(Programm!$AD$6=2022,AI56&lt;&gt;""),AI56,IF(AND(Programm!$AD$6=2023,AR56&lt;&gt;""),AR56,""))))</f>
        <v>-9.1304347826087096E-2</v>
      </c>
      <c r="J56" s="219" t="s">
        <v>109</v>
      </c>
      <c r="K56" s="227">
        <v>4.8</v>
      </c>
      <c r="L56" s="221">
        <v>0.18</v>
      </c>
      <c r="M56" s="222">
        <v>0.1</v>
      </c>
      <c r="N56" s="223">
        <v>23</v>
      </c>
      <c r="O56" s="224">
        <f t="shared" si="40"/>
        <v>1.125</v>
      </c>
      <c r="P56" s="225">
        <f t="shared" si="41"/>
        <v>4.8913043478260869</v>
      </c>
      <c r="Q56" s="226">
        <f t="shared" si="42"/>
        <v>-9.1304347826087096E-2</v>
      </c>
      <c r="S56" s="219" t="s">
        <v>109</v>
      </c>
      <c r="T56" s="227">
        <v>4.8</v>
      </c>
      <c r="U56" s="221">
        <v>0.18</v>
      </c>
      <c r="V56" s="222">
        <v>0.1</v>
      </c>
      <c r="W56" s="223">
        <v>23</v>
      </c>
      <c r="X56" s="224">
        <f t="shared" si="43"/>
        <v>1.125</v>
      </c>
      <c r="Y56" s="225">
        <f t="shared" si="44"/>
        <v>4.8913043478260869</v>
      </c>
      <c r="Z56" s="226">
        <f t="shared" si="45"/>
        <v>-9.1304347826087096E-2</v>
      </c>
      <c r="AB56" s="219" t="s">
        <v>109</v>
      </c>
      <c r="AC56" s="387">
        <v>4.8</v>
      </c>
      <c r="AD56" s="380">
        <v>0.18</v>
      </c>
      <c r="AE56" s="380">
        <v>0.1</v>
      </c>
      <c r="AF56" s="380">
        <v>23</v>
      </c>
      <c r="AG56" s="224">
        <f t="shared" si="46"/>
        <v>1.125</v>
      </c>
      <c r="AH56" s="225">
        <f t="shared" si="47"/>
        <v>4.8913043478260869</v>
      </c>
      <c r="AI56" s="226">
        <f t="shared" si="48"/>
        <v>-9.1304347826087096E-2</v>
      </c>
      <c r="AK56" s="219" t="s">
        <v>109</v>
      </c>
      <c r="AL56" s="427">
        <v>4.8</v>
      </c>
      <c r="AM56" s="427">
        <v>0.18</v>
      </c>
      <c r="AN56" s="427">
        <v>0.1</v>
      </c>
      <c r="AO56" s="427">
        <v>23</v>
      </c>
      <c r="AP56" s="224">
        <f t="shared" si="49"/>
        <v>1.125</v>
      </c>
      <c r="AQ56" s="225">
        <f t="shared" si="50"/>
        <v>4.8913043478260869</v>
      </c>
      <c r="AR56" s="226">
        <f t="shared" si="7"/>
        <v>-9.1304347826087096E-2</v>
      </c>
    </row>
    <row r="57" spans="1:45" x14ac:dyDescent="0.3">
      <c r="A57" s="45" t="str">
        <f>IF(AND(Programm!$AD$6=2020,J57&lt;&gt;""),J57,IF(AND(Programm!$AD$6=2021,S57&lt;&gt;""),S57,IF(AND(Programm!$AD$6=2022,AB57&lt;&gt;""),AB57,IF(AND(Programm!$AD$6=2023,AK57&lt;&gt;""),AK57,""))))</f>
        <v>Zuckerrübenblatt</v>
      </c>
      <c r="B57" s="389">
        <f>IF(AND(Programm!$AD$6=2020,K57&lt;&gt;""),K57,IF(AND(Programm!$AD$6=2021,T57&lt;&gt;""),T57,IF(AND(Programm!$AD$6=2022,AC57&lt;&gt;""),AC57,IF(AND(Programm!$AD$6=2023,AL57&lt;&gt;""),AL57,""))))</f>
        <v>13.9</v>
      </c>
      <c r="C57" s="389">
        <f>IF(AND(Programm!$AD$6=2020,L57&lt;&gt;""),L57,IF(AND(Programm!$AD$6=2021,U57&lt;&gt;""),U57,IF(AND(Programm!$AD$6=2022,AD57&lt;&gt;""),AD57,IF(AND(Programm!$AD$6=2023,AM57&lt;&gt;""),AM57,""))))</f>
        <v>0.4</v>
      </c>
      <c r="D57" s="389">
        <f>IF(AND(Programm!$AD$6=2020,M57&lt;&gt;""),M57,IF(AND(Programm!$AD$6=2021,V57&lt;&gt;""),V57,IF(AND(Programm!$AD$6=2022,AE57&lt;&gt;""),AE57,IF(AND(Programm!$AD$6=2023,AN57&lt;&gt;""),AN57,""))))</f>
        <v>0.11</v>
      </c>
      <c r="E57" s="389">
        <f>IF(AND(Programm!$AD$6=2020,N57&lt;&gt;""),N57,IF(AND(Programm!$AD$6=2021,W57&lt;&gt;""),W57,IF(AND(Programm!$AD$6=2022,AF57&lt;&gt;""),AF57,IF(AND(Programm!$AD$6=2023,AO57&lt;&gt;""),AO57,""))))</f>
        <v>18</v>
      </c>
      <c r="F57" s="389">
        <f>IF(AND(Programm!$AD$6=2020,O57&lt;&gt;""),O57,IF(AND(Programm!$AD$6=2021,X57&lt;&gt;""),X57,IF(AND(Programm!$AD$6=2022,AG57&lt;&gt;""),AG57,IF(AND(Programm!$AD$6=2023,AP57&lt;&gt;""),AP57,""))))</f>
        <v>2.5</v>
      </c>
      <c r="G57" s="389">
        <f>IF(AND(Programm!$AD$6=2020,P57&lt;&gt;""),P57,IF(AND(Programm!$AD$6=2021,Y57&lt;&gt;""),Y57,IF(AND(Programm!$AD$6=2022,AH57&lt;&gt;""),AH57,IF(AND(Programm!$AD$6=2023,AQ57&lt;&gt;""),AQ57,""))))</f>
        <v>13.888888888888889</v>
      </c>
      <c r="H57" s="389">
        <f>IF(AND(Programm!$AD$6=2020,Q57&lt;&gt;""),Q57,IF(AND(Programm!$AD$6=2021,Z57&lt;&gt;""),Z57,IF(AND(Programm!$AD$6=2022,AI57&lt;&gt;""),AI57,IF(AND(Programm!$AD$6=2023,AR57&lt;&gt;""),AR57,""))))</f>
        <v>1.1111111111111072E-2</v>
      </c>
      <c r="J57" s="219" t="s">
        <v>110</v>
      </c>
      <c r="K57" s="227">
        <v>13.9</v>
      </c>
      <c r="L57" s="221">
        <v>0.4</v>
      </c>
      <c r="M57" s="222">
        <v>0.11</v>
      </c>
      <c r="N57" s="223">
        <v>18</v>
      </c>
      <c r="O57" s="224">
        <f t="shared" si="40"/>
        <v>2.5</v>
      </c>
      <c r="P57" s="225">
        <f t="shared" si="41"/>
        <v>13.888888888888889</v>
      </c>
      <c r="Q57" s="226">
        <f t="shared" si="42"/>
        <v>1.1111111111111072E-2</v>
      </c>
      <c r="S57" s="219" t="s">
        <v>110</v>
      </c>
      <c r="T57" s="227">
        <v>13.9</v>
      </c>
      <c r="U57" s="221">
        <v>0.4</v>
      </c>
      <c r="V57" s="222">
        <v>0.11</v>
      </c>
      <c r="W57" s="223">
        <v>18</v>
      </c>
      <c r="X57" s="224">
        <f t="shared" si="43"/>
        <v>2.5</v>
      </c>
      <c r="Y57" s="225">
        <f t="shared" si="44"/>
        <v>13.888888888888889</v>
      </c>
      <c r="Z57" s="226">
        <f t="shared" si="45"/>
        <v>1.1111111111111072E-2</v>
      </c>
      <c r="AB57" s="219" t="s">
        <v>110</v>
      </c>
      <c r="AC57" s="387">
        <v>13.9</v>
      </c>
      <c r="AD57" s="380">
        <v>0.4</v>
      </c>
      <c r="AE57" s="380">
        <v>0.11</v>
      </c>
      <c r="AF57" s="380">
        <v>18</v>
      </c>
      <c r="AG57" s="224">
        <f t="shared" si="46"/>
        <v>2.5</v>
      </c>
      <c r="AH57" s="225">
        <f t="shared" si="47"/>
        <v>13.888888888888889</v>
      </c>
      <c r="AI57" s="226">
        <f t="shared" si="48"/>
        <v>1.1111111111111072E-2</v>
      </c>
      <c r="AK57" s="219" t="s">
        <v>110</v>
      </c>
      <c r="AL57" s="430">
        <v>13.9</v>
      </c>
      <c r="AM57" s="430">
        <v>0.4</v>
      </c>
      <c r="AN57" s="430">
        <v>0.11</v>
      </c>
      <c r="AO57" s="430">
        <v>18</v>
      </c>
      <c r="AP57" s="224">
        <f t="shared" si="49"/>
        <v>2.5</v>
      </c>
      <c r="AQ57" s="225">
        <f t="shared" si="50"/>
        <v>13.888888888888889</v>
      </c>
      <c r="AR57" s="226">
        <f t="shared" si="7"/>
        <v>1.1111111111111072E-2</v>
      </c>
    </row>
    <row r="58" spans="1:45" x14ac:dyDescent="0.3">
      <c r="A58" s="45" t="str">
        <f>IF(AND(Programm!$AD$6=2020,J58&lt;&gt;""),J58,IF(AND(Programm!$AD$6=2021,S58&lt;&gt;""),S58,IF(AND(Programm!$AD$6=2022,AB58&lt;&gt;""),AB58,IF(AND(Programm!$AD$6=2023,AK58&lt;&gt;""),AK58,""))))</f>
        <v>Futter-, Runkelrüben</v>
      </c>
      <c r="B58" s="389">
        <f>IF(AND(Programm!$AD$6=2020,K58&lt;&gt;""),K58,IF(AND(Programm!$AD$6=2021,T58&lt;&gt;""),T58,IF(AND(Programm!$AD$6=2022,AC58&lt;&gt;""),AC58,IF(AND(Programm!$AD$6=2023,AL58&lt;&gt;""),AL58,""))))</f>
        <v>7.5</v>
      </c>
      <c r="C58" s="389">
        <f>IF(AND(Programm!$AD$6=2020,L58&lt;&gt;""),L58,IF(AND(Programm!$AD$6=2021,U58&lt;&gt;""),U58,IF(AND(Programm!$AD$6=2022,AD58&lt;&gt;""),AD58,IF(AND(Programm!$AD$6=2023,AM58&lt;&gt;""),AM58,""))))</f>
        <v>0.18</v>
      </c>
      <c r="D58" s="389">
        <f>IF(AND(Programm!$AD$6=2020,M58&lt;&gt;""),M58,IF(AND(Programm!$AD$6=2021,V58&lt;&gt;""),V58,IF(AND(Programm!$AD$6=2022,AE58&lt;&gt;""),AE58,IF(AND(Programm!$AD$6=2023,AN58&lt;&gt;""),AN58,""))))</f>
        <v>0.09</v>
      </c>
      <c r="E58" s="389">
        <f>IF(AND(Programm!$AD$6=2020,N58&lt;&gt;""),N58,IF(AND(Programm!$AD$6=2021,W58&lt;&gt;""),W58,IF(AND(Programm!$AD$6=2022,AF58&lt;&gt;""),AF58,IF(AND(Programm!$AD$6=2023,AO58&lt;&gt;""),AO58,""))))</f>
        <v>15</v>
      </c>
      <c r="F58" s="389">
        <f>IF(AND(Programm!$AD$6=2020,O58&lt;&gt;""),O58,IF(AND(Programm!$AD$6=2021,X58&lt;&gt;""),X58,IF(AND(Programm!$AD$6=2022,AG58&lt;&gt;""),AG58,IF(AND(Programm!$AD$6=2023,AP58&lt;&gt;""),AP58,""))))</f>
        <v>1.125</v>
      </c>
      <c r="G58" s="389">
        <f>IF(AND(Programm!$AD$6=2020,P58&lt;&gt;""),P58,IF(AND(Programm!$AD$6=2021,Y58&lt;&gt;""),Y58,IF(AND(Programm!$AD$6=2022,AH58&lt;&gt;""),AH58,IF(AND(Programm!$AD$6=2023,AQ58&lt;&gt;""),AQ58,""))))</f>
        <v>7.5</v>
      </c>
      <c r="H58" s="389">
        <f>IF(AND(Programm!$AD$6=2020,Q58&lt;&gt;""),Q58,IF(AND(Programm!$AD$6=2021,Z58&lt;&gt;""),Z58,IF(AND(Programm!$AD$6=2022,AI58&lt;&gt;""),AI58,IF(AND(Programm!$AD$6=2023,AR58&lt;&gt;""),AR58,""))))</f>
        <v>0</v>
      </c>
      <c r="J58" s="219" t="s">
        <v>111</v>
      </c>
      <c r="K58" s="227">
        <v>7.3</v>
      </c>
      <c r="L58" s="221">
        <v>0.18</v>
      </c>
      <c r="M58" s="222">
        <v>0.09</v>
      </c>
      <c r="N58" s="223">
        <v>15</v>
      </c>
      <c r="O58" s="224">
        <f t="shared" si="40"/>
        <v>1.125</v>
      </c>
      <c r="P58" s="225">
        <f t="shared" si="41"/>
        <v>7.5</v>
      </c>
      <c r="Q58" s="226">
        <f t="shared" si="42"/>
        <v>-0.20000000000000018</v>
      </c>
      <c r="S58" s="219" t="s">
        <v>111</v>
      </c>
      <c r="T58" s="227">
        <v>7.3</v>
      </c>
      <c r="U58" s="221">
        <v>0.18</v>
      </c>
      <c r="V58" s="222">
        <v>0.09</v>
      </c>
      <c r="W58" s="223">
        <v>15</v>
      </c>
      <c r="X58" s="224">
        <f t="shared" si="43"/>
        <v>1.125</v>
      </c>
      <c r="Y58" s="225">
        <f t="shared" si="44"/>
        <v>7.5</v>
      </c>
      <c r="Z58" s="226">
        <f t="shared" si="45"/>
        <v>-0.20000000000000018</v>
      </c>
      <c r="AB58" s="219" t="s">
        <v>111</v>
      </c>
      <c r="AC58" s="387">
        <v>7.3</v>
      </c>
      <c r="AD58" s="380">
        <v>0.18</v>
      </c>
      <c r="AE58" s="380">
        <v>0.09</v>
      </c>
      <c r="AF58" s="380">
        <v>15</v>
      </c>
      <c r="AG58" s="224">
        <f t="shared" si="46"/>
        <v>1.125</v>
      </c>
      <c r="AH58" s="225">
        <f t="shared" si="47"/>
        <v>7.5</v>
      </c>
      <c r="AI58" s="226">
        <f t="shared" si="48"/>
        <v>-0.20000000000000018</v>
      </c>
      <c r="AK58" s="219" t="s">
        <v>111</v>
      </c>
      <c r="AL58" s="427">
        <v>7.5</v>
      </c>
      <c r="AM58" s="427">
        <v>0.18</v>
      </c>
      <c r="AN58" s="427">
        <v>0.09</v>
      </c>
      <c r="AO58" s="427">
        <v>15</v>
      </c>
      <c r="AP58" s="224">
        <f t="shared" si="49"/>
        <v>1.125</v>
      </c>
      <c r="AQ58" s="225">
        <f t="shared" si="50"/>
        <v>7.5</v>
      </c>
      <c r="AR58" s="226">
        <f t="shared" si="7"/>
        <v>0</v>
      </c>
      <c r="AS58" s="412" t="s">
        <v>393</v>
      </c>
    </row>
    <row r="59" spans="1:45" x14ac:dyDescent="0.3">
      <c r="A59" s="45" t="str">
        <f>IF(AND(Programm!$AD$6=2020,J59&lt;&gt;""),J59,IF(AND(Programm!$AD$6=2021,S59&lt;&gt;""),S59,IF(AND(Programm!$AD$6=2022,AB59&lt;&gt;""),AB59,IF(AND(Programm!$AD$6=2023,AK59&lt;&gt;""),AK59,""))))</f>
        <v>Kohl-, Steckrüben</v>
      </c>
      <c r="B59" s="389">
        <f>IF(AND(Programm!$AD$6=2020,K59&lt;&gt;""),K59,IF(AND(Programm!$AD$6=2021,T59&lt;&gt;""),T59,IF(AND(Programm!$AD$6=2022,AC59&lt;&gt;""),AC59,IF(AND(Programm!$AD$6=2023,AL59&lt;&gt;""),AL59,""))))</f>
        <v>7.3</v>
      </c>
      <c r="C59" s="389">
        <f>IF(AND(Programm!$AD$6=2020,L59&lt;&gt;""),L59,IF(AND(Programm!$AD$6=2021,U59&lt;&gt;""),U59,IF(AND(Programm!$AD$6=2022,AD59&lt;&gt;""),AD59,IF(AND(Programm!$AD$6=2023,AM59&lt;&gt;""),AM59,""))))</f>
        <v>0.14000000000000001</v>
      </c>
      <c r="D59" s="389">
        <f>IF(AND(Programm!$AD$6=2020,M59&lt;&gt;""),M59,IF(AND(Programm!$AD$6=2021,V59&lt;&gt;""),V59,IF(AND(Programm!$AD$6=2022,AE59&lt;&gt;""),AE59,IF(AND(Programm!$AD$6=2023,AN59&lt;&gt;""),AN59,""))))</f>
        <v>7.0000000000000007E-2</v>
      </c>
      <c r="E59" s="389">
        <f>IF(AND(Programm!$AD$6=2020,N59&lt;&gt;""),N59,IF(AND(Programm!$AD$6=2021,W59&lt;&gt;""),W59,IF(AND(Programm!$AD$6=2022,AF59&lt;&gt;""),AF59,IF(AND(Programm!$AD$6=2023,AO59&lt;&gt;""),AO59,""))))</f>
        <v>12</v>
      </c>
      <c r="F59" s="389">
        <f>IF(AND(Programm!$AD$6=2020,O59&lt;&gt;""),O59,IF(AND(Programm!$AD$6=2021,X59&lt;&gt;""),X59,IF(AND(Programm!$AD$6=2022,AG59&lt;&gt;""),AG59,IF(AND(Programm!$AD$6=2023,AP59&lt;&gt;""),AP59,""))))</f>
        <v>0.87500000000000011</v>
      </c>
      <c r="G59" s="389">
        <f>IF(AND(Programm!$AD$6=2020,P59&lt;&gt;""),P59,IF(AND(Programm!$AD$6=2021,Y59&lt;&gt;""),Y59,IF(AND(Programm!$AD$6=2022,AH59&lt;&gt;""),AH59,IF(AND(Programm!$AD$6=2023,AQ59&lt;&gt;""),AQ59,""))))</f>
        <v>7.291666666666667</v>
      </c>
      <c r="H59" s="389">
        <f>IF(AND(Programm!$AD$6=2020,Q59&lt;&gt;""),Q59,IF(AND(Programm!$AD$6=2021,Z59&lt;&gt;""),Z59,IF(AND(Programm!$AD$6=2022,AI59&lt;&gt;""),AI59,IF(AND(Programm!$AD$6=2023,AR59&lt;&gt;""),AR59,""))))</f>
        <v>8.3333333333328596E-3</v>
      </c>
      <c r="J59" s="219" t="s">
        <v>112</v>
      </c>
      <c r="K59" s="227">
        <v>7.5</v>
      </c>
      <c r="L59" s="221">
        <v>0.14000000000000001</v>
      </c>
      <c r="M59" s="222">
        <v>7.0000000000000007E-2</v>
      </c>
      <c r="N59" s="223">
        <v>12</v>
      </c>
      <c r="O59" s="224">
        <f t="shared" si="40"/>
        <v>0.87500000000000011</v>
      </c>
      <c r="P59" s="225">
        <f t="shared" si="41"/>
        <v>7.291666666666667</v>
      </c>
      <c r="Q59" s="226">
        <f t="shared" si="42"/>
        <v>0.20833333333333304</v>
      </c>
      <c r="S59" s="219" t="s">
        <v>112</v>
      </c>
      <c r="T59" s="227">
        <v>7.5</v>
      </c>
      <c r="U59" s="221">
        <v>0.14000000000000001</v>
      </c>
      <c r="V59" s="222">
        <v>7.0000000000000007E-2</v>
      </c>
      <c r="W59" s="223">
        <v>12</v>
      </c>
      <c r="X59" s="224">
        <f t="shared" si="43"/>
        <v>0.87500000000000011</v>
      </c>
      <c r="Y59" s="225">
        <f t="shared" si="44"/>
        <v>7.291666666666667</v>
      </c>
      <c r="Z59" s="226">
        <f t="shared" si="45"/>
        <v>0.20833333333333304</v>
      </c>
      <c r="AB59" s="219" t="s">
        <v>112</v>
      </c>
      <c r="AC59" s="387">
        <v>7.5</v>
      </c>
      <c r="AD59" s="380">
        <v>0.14000000000000001</v>
      </c>
      <c r="AE59" s="380">
        <v>7.0000000000000007E-2</v>
      </c>
      <c r="AF59" s="380">
        <v>12</v>
      </c>
      <c r="AG59" s="224">
        <f t="shared" si="46"/>
        <v>0.87500000000000011</v>
      </c>
      <c r="AH59" s="225">
        <f t="shared" si="47"/>
        <v>7.291666666666667</v>
      </c>
      <c r="AI59" s="226">
        <f t="shared" si="48"/>
        <v>0.20833333333333304</v>
      </c>
      <c r="AK59" s="219" t="s">
        <v>112</v>
      </c>
      <c r="AL59" s="427">
        <v>7.3</v>
      </c>
      <c r="AM59" s="427">
        <v>0.14000000000000001</v>
      </c>
      <c r="AN59" s="427">
        <v>7.0000000000000007E-2</v>
      </c>
      <c r="AO59" s="427">
        <v>12</v>
      </c>
      <c r="AP59" s="224">
        <f t="shared" si="49"/>
        <v>0.87500000000000011</v>
      </c>
      <c r="AQ59" s="225">
        <f t="shared" si="50"/>
        <v>7.291666666666667</v>
      </c>
      <c r="AR59" s="226">
        <f t="shared" si="7"/>
        <v>8.3333333333328596E-3</v>
      </c>
      <c r="AS59" s="412" t="s">
        <v>393</v>
      </c>
    </row>
    <row r="60" spans="1:45" x14ac:dyDescent="0.3">
      <c r="A60" s="45" t="str">
        <f>IF(AND(Programm!$AD$6=2020,J60&lt;&gt;""),J60,IF(AND(Programm!$AD$6=2021,S60&lt;&gt;""),S60,IF(AND(Programm!$AD$6=2022,AB60&lt;&gt;""),AB60,IF(AND(Programm!$AD$6=2023,AK60&lt;&gt;""),AK60,""))))</f>
        <v xml:space="preserve"> +++Futterpflanzen+++</v>
      </c>
      <c r="B60" s="389" t="str">
        <f>IF(AND(Programm!$AD$6=2020,K60&lt;&gt;""),K60,IF(AND(Programm!$AD$6=2021,T60&lt;&gt;""),T60,IF(AND(Programm!$AD$6=2022,AC60&lt;&gt;""),AC60,IF(AND(Programm!$AD$6=2023,AL60&lt;&gt;""),AL60,""))))</f>
        <v/>
      </c>
      <c r="C60" s="389" t="str">
        <f>IF(AND(Programm!$AD$6=2020,L60&lt;&gt;""),L60,IF(AND(Programm!$AD$6=2021,U60&lt;&gt;""),U60,IF(AND(Programm!$AD$6=2022,AD60&lt;&gt;""),AD60,IF(AND(Programm!$AD$6=2023,AM60&lt;&gt;""),AM60,""))))</f>
        <v/>
      </c>
      <c r="D60" s="389" t="str">
        <f>IF(AND(Programm!$AD$6=2020,M60&lt;&gt;""),M60,IF(AND(Programm!$AD$6=2021,V60&lt;&gt;""),V60,IF(AND(Programm!$AD$6=2022,AE60&lt;&gt;""),AE60,IF(AND(Programm!$AD$6=2023,AN60&lt;&gt;""),AN60,""))))</f>
        <v/>
      </c>
      <c r="E60" s="389" t="str">
        <f>IF(AND(Programm!$AD$6=2020,N60&lt;&gt;""),N60,IF(AND(Programm!$AD$6=2021,W60&lt;&gt;""),W60,IF(AND(Programm!$AD$6=2022,AF60&lt;&gt;""),AF60,IF(AND(Programm!$AD$6=2023,AO60&lt;&gt;""),AO60,""))))</f>
        <v/>
      </c>
      <c r="F60" s="389" t="str">
        <f>IF(AND(Programm!$AD$6=2020,O60&lt;&gt;""),O60,IF(AND(Programm!$AD$6=2021,X60&lt;&gt;""),X60,IF(AND(Programm!$AD$6=2022,AG60&lt;&gt;""),AG60,IF(AND(Programm!$AD$6=2023,AP60&lt;&gt;""),AP60,""))))</f>
        <v/>
      </c>
      <c r="G60" s="389" t="str">
        <f>IF(AND(Programm!$AD$6=2020,P60&lt;&gt;""),P60,IF(AND(Programm!$AD$6=2021,Y60&lt;&gt;""),Y60,IF(AND(Programm!$AD$6=2022,AH60&lt;&gt;""),AH60,IF(AND(Programm!$AD$6=2023,AQ60&lt;&gt;""),AQ60,""))))</f>
        <v/>
      </c>
      <c r="H60" s="389" t="str">
        <f>IF(AND(Programm!$AD$6=2020,Q60&lt;&gt;""),Q60,IF(AND(Programm!$AD$6=2021,Z60&lt;&gt;""),Z60,IF(AND(Programm!$AD$6=2022,AI60&lt;&gt;""),AI60,IF(AND(Programm!$AD$6=2023,AR60&lt;&gt;""),AR60,""))))</f>
        <v/>
      </c>
      <c r="J60" s="229" t="s">
        <v>113</v>
      </c>
      <c r="K60" s="220"/>
      <c r="L60" s="221"/>
      <c r="M60" s="222"/>
      <c r="N60" s="223"/>
      <c r="O60" s="224"/>
      <c r="P60" s="225"/>
      <c r="Q60" s="226"/>
      <c r="S60" s="229" t="s">
        <v>113</v>
      </c>
      <c r="T60" s="220"/>
      <c r="U60" s="221"/>
      <c r="V60" s="222"/>
      <c r="W60" s="223"/>
      <c r="X60" s="224"/>
      <c r="Y60" s="225"/>
      <c r="Z60" s="226"/>
      <c r="AB60" s="229" t="s">
        <v>113</v>
      </c>
      <c r="AC60" s="380"/>
      <c r="AD60" s="380"/>
      <c r="AE60" s="380"/>
      <c r="AF60" s="380"/>
      <c r="AG60" s="224"/>
      <c r="AH60" s="225"/>
      <c r="AI60" s="226"/>
      <c r="AK60" s="229" t="s">
        <v>113</v>
      </c>
      <c r="AL60" s="427"/>
      <c r="AM60" s="427"/>
      <c r="AN60" s="427"/>
      <c r="AO60" s="427"/>
      <c r="AP60" s="224"/>
      <c r="AQ60" s="225"/>
      <c r="AR60" s="226"/>
    </row>
    <row r="61" spans="1:45" x14ac:dyDescent="0.3">
      <c r="A61" s="45" t="str">
        <f>IF(AND(Programm!$AD$6=2020,J61&lt;&gt;""),J61,IF(AND(Programm!$AD$6=2021,S61&lt;&gt;""),S61,IF(AND(Programm!$AD$6=2022,AB61&lt;&gt;""),AB61,IF(AND(Programm!$AD$6=2023,AK61&lt;&gt;""),AK61,""))))</f>
        <v>Silomais (32 % TM)</v>
      </c>
      <c r="B61" s="389">
        <f>IF(AND(Programm!$AD$6=2020,K61&lt;&gt;""),K61,IF(AND(Programm!$AD$6=2021,T61&lt;&gt;""),T61,IF(AND(Programm!$AD$6=2022,AC61&lt;&gt;""),AC61,IF(AND(Programm!$AD$6=2023,AL61&lt;&gt;""),AL61,""))))</f>
        <v>8.4</v>
      </c>
      <c r="C61" s="389">
        <f>IF(AND(Programm!$AD$6=2020,L61&lt;&gt;""),L61,IF(AND(Programm!$AD$6=2021,U61&lt;&gt;""),U61,IF(AND(Programm!$AD$6=2022,AD61&lt;&gt;""),AD61,IF(AND(Programm!$AD$6=2023,AM61&lt;&gt;""),AM61,""))))</f>
        <v>0.43</v>
      </c>
      <c r="D61" s="389">
        <f>IF(AND(Programm!$AD$6=2020,M61&lt;&gt;""),M61,IF(AND(Programm!$AD$6=2021,V61&lt;&gt;""),V61,IF(AND(Programm!$AD$6=2022,AE61&lt;&gt;""),AE61,IF(AND(Programm!$AD$6=2023,AN61&lt;&gt;""),AN61,""))))</f>
        <v>0.16</v>
      </c>
      <c r="E61" s="389">
        <f>IF(AND(Programm!$AD$6=2020,N61&lt;&gt;""),N61,IF(AND(Programm!$AD$6=2021,W61&lt;&gt;""),W61,IF(AND(Programm!$AD$6=2022,AF61&lt;&gt;""),AF61,IF(AND(Programm!$AD$6=2023,AO61&lt;&gt;""),AO61,""))))</f>
        <v>32</v>
      </c>
      <c r="F61" s="389">
        <f>IF(AND(Programm!$AD$6=2020,O61&lt;&gt;""),O61,IF(AND(Programm!$AD$6=2021,X61&lt;&gt;""),X61,IF(AND(Programm!$AD$6=2022,AG61&lt;&gt;""),AG61,IF(AND(Programm!$AD$6=2023,AP61&lt;&gt;""),AP61,""))))</f>
        <v>2.6875</v>
      </c>
      <c r="G61" s="389">
        <f>IF(AND(Programm!$AD$6=2020,P61&lt;&gt;""),P61,IF(AND(Programm!$AD$6=2021,Y61&lt;&gt;""),Y61,IF(AND(Programm!$AD$6=2022,AH61&lt;&gt;""),AH61,IF(AND(Programm!$AD$6=2023,AQ61&lt;&gt;""),AQ61,""))))</f>
        <v>8.3984375</v>
      </c>
      <c r="H61" s="389">
        <f>IF(AND(Programm!$AD$6=2020,Q61&lt;&gt;""),Q61,IF(AND(Programm!$AD$6=2021,Z61&lt;&gt;""),Z61,IF(AND(Programm!$AD$6=2022,AI61&lt;&gt;""),AI61,IF(AND(Programm!$AD$6=2023,AR61&lt;&gt;""),AR61,""))))</f>
        <v>1.5625000000003553E-3</v>
      </c>
      <c r="J61" s="219" t="s">
        <v>114</v>
      </c>
      <c r="K61" s="227">
        <v>8.4</v>
      </c>
      <c r="L61" s="221">
        <v>0.43</v>
      </c>
      <c r="M61" s="222">
        <v>0.17</v>
      </c>
      <c r="N61" s="223">
        <v>32</v>
      </c>
      <c r="O61" s="224">
        <f t="shared" ref="O61:O68" si="51">+L61*6.25</f>
        <v>2.6875</v>
      </c>
      <c r="P61" s="225">
        <f t="shared" ref="P61:P68" si="52">+O61/N61*100</f>
        <v>8.3984375</v>
      </c>
      <c r="Q61" s="226">
        <f t="shared" ref="Q61:Q68" si="53">+K61-P61</f>
        <v>1.5625000000003553E-3</v>
      </c>
      <c r="S61" s="219" t="s">
        <v>114</v>
      </c>
      <c r="T61" s="227">
        <v>8.4</v>
      </c>
      <c r="U61" s="221">
        <v>0.43</v>
      </c>
      <c r="V61" s="237">
        <v>0.16</v>
      </c>
      <c r="W61" s="223">
        <v>32</v>
      </c>
      <c r="X61" s="224">
        <f t="shared" ref="X61:X68" si="54">+U61*6.25</f>
        <v>2.6875</v>
      </c>
      <c r="Y61" s="225">
        <f t="shared" ref="Y61:Y68" si="55">+X61/W61*100</f>
        <v>8.3984375</v>
      </c>
      <c r="Z61" s="226">
        <f t="shared" ref="Z61:Z68" si="56">+T61-Y61</f>
        <v>1.5625000000003553E-3</v>
      </c>
      <c r="AB61" s="219" t="s">
        <v>114</v>
      </c>
      <c r="AC61" s="387">
        <v>8.4</v>
      </c>
      <c r="AD61" s="380">
        <v>0.43</v>
      </c>
      <c r="AE61" s="380">
        <v>0.16</v>
      </c>
      <c r="AF61" s="380">
        <v>32</v>
      </c>
      <c r="AG61" s="224">
        <f>+AD61*6.25</f>
        <v>2.6875</v>
      </c>
      <c r="AH61" s="225">
        <f t="shared" ref="AH61:AH74" si="57">+AG61/AF61*100</f>
        <v>8.3984375</v>
      </c>
      <c r="AI61" s="226">
        <f t="shared" ref="AI61:AI74" si="58">+AC61-AH61</f>
        <v>1.5625000000003553E-3</v>
      </c>
      <c r="AK61" s="219" t="s">
        <v>114</v>
      </c>
      <c r="AL61" s="427">
        <v>8.4</v>
      </c>
      <c r="AM61" s="427">
        <v>0.43</v>
      </c>
      <c r="AN61" s="427">
        <v>0.16</v>
      </c>
      <c r="AO61" s="427">
        <v>32</v>
      </c>
      <c r="AP61" s="224">
        <f>+AM61*6.25</f>
        <v>2.6875</v>
      </c>
      <c r="AQ61" s="225">
        <f t="shared" ref="AQ61:AQ74" si="59">+AP61/AO61*100</f>
        <v>8.3984375</v>
      </c>
      <c r="AR61" s="226">
        <f t="shared" si="7"/>
        <v>1.5625000000003553E-3</v>
      </c>
    </row>
    <row r="62" spans="1:45" x14ac:dyDescent="0.3">
      <c r="A62" s="45" t="str">
        <f>IF(AND(Programm!$AD$6=2020,J62&lt;&gt;""),J62,IF(AND(Programm!$AD$6=2021,S62&lt;&gt;""),S62,IF(AND(Programm!$AD$6=2022,AB62&lt;&gt;""),AB62,IF(AND(Programm!$AD$6=2023,AK62&lt;&gt;""),AK62,""))))</f>
        <v>CCM</v>
      </c>
      <c r="B62" s="389">
        <f>IF(AND(Programm!$AD$6=2020,K62&lt;&gt;""),K62,IF(AND(Programm!$AD$6=2021,T62&lt;&gt;""),T62,IF(AND(Programm!$AD$6=2022,AC62&lt;&gt;""),AC62,IF(AND(Programm!$AD$6=2023,AL62&lt;&gt;""),AL62,""))))</f>
        <v>10.5</v>
      </c>
      <c r="C62" s="389">
        <f>IF(AND(Programm!$AD$6=2020,L62&lt;&gt;""),L62,IF(AND(Programm!$AD$6=2021,U62&lt;&gt;""),U62,IF(AND(Programm!$AD$6=2022,AD62&lt;&gt;""),AD62,IF(AND(Programm!$AD$6=2023,AM62&lt;&gt;""),AM62,""))))</f>
        <v>1.01</v>
      </c>
      <c r="D62" s="389">
        <f>IF(AND(Programm!$AD$6=2020,M62&lt;&gt;""),M62,IF(AND(Programm!$AD$6=2021,V62&lt;&gt;""),V62,IF(AND(Programm!$AD$6=2022,AE62&lt;&gt;""),AE62,IF(AND(Programm!$AD$6=2023,AN62&lt;&gt;""),AN62,""))))</f>
        <v>0.41</v>
      </c>
      <c r="E62" s="389">
        <f>IF(AND(Programm!$AD$6=2020,N62&lt;&gt;""),N62,IF(AND(Programm!$AD$6=2021,W62&lt;&gt;""),W62,IF(AND(Programm!$AD$6=2022,AF62&lt;&gt;""),AF62,IF(AND(Programm!$AD$6=2023,AO62&lt;&gt;""),AO62,""))))</f>
        <v>60</v>
      </c>
      <c r="F62" s="389">
        <f>IF(AND(Programm!$AD$6=2020,O62&lt;&gt;""),O62,IF(AND(Programm!$AD$6=2021,X62&lt;&gt;""),X62,IF(AND(Programm!$AD$6=2022,AG62&lt;&gt;""),AG62,IF(AND(Programm!$AD$6=2023,AP62&lt;&gt;""),AP62,""))))</f>
        <v>6.3125</v>
      </c>
      <c r="G62" s="389">
        <f>IF(AND(Programm!$AD$6=2020,P62&lt;&gt;""),P62,IF(AND(Programm!$AD$6=2021,Y62&lt;&gt;""),Y62,IF(AND(Programm!$AD$6=2022,AH62&lt;&gt;""),AH62,IF(AND(Programm!$AD$6=2023,AQ62&lt;&gt;""),AQ62,""))))</f>
        <v>10.520833333333334</v>
      </c>
      <c r="H62" s="389">
        <f>IF(AND(Programm!$AD$6=2020,Q62&lt;&gt;""),Q62,IF(AND(Programm!$AD$6=2021,Z62&lt;&gt;""),Z62,IF(AND(Programm!$AD$6=2022,AI62&lt;&gt;""),AI62,IF(AND(Programm!$AD$6=2023,AR62&lt;&gt;""),AR62,""))))</f>
        <v>-2.0833333333333925E-2</v>
      </c>
      <c r="J62" s="219" t="s">
        <v>115</v>
      </c>
      <c r="K62" s="220">
        <v>10.5</v>
      </c>
      <c r="L62" s="221">
        <v>1.008</v>
      </c>
      <c r="M62" s="222">
        <v>0.40799999999999997</v>
      </c>
      <c r="N62" s="223">
        <v>60</v>
      </c>
      <c r="O62" s="224">
        <f t="shared" si="51"/>
        <v>6.3</v>
      </c>
      <c r="P62" s="225">
        <f t="shared" si="52"/>
        <v>10.5</v>
      </c>
      <c r="Q62" s="226">
        <f t="shared" si="53"/>
        <v>0</v>
      </c>
      <c r="S62" s="219" t="s">
        <v>115</v>
      </c>
      <c r="T62" s="220">
        <v>10.5</v>
      </c>
      <c r="U62" s="382">
        <v>1.008</v>
      </c>
      <c r="V62" s="222">
        <v>0.40799999999999997</v>
      </c>
      <c r="W62" s="223">
        <v>60</v>
      </c>
      <c r="X62" s="224">
        <f t="shared" si="54"/>
        <v>6.3</v>
      </c>
      <c r="Y62" s="225">
        <f t="shared" si="55"/>
        <v>10.5</v>
      </c>
      <c r="Z62" s="226">
        <f t="shared" si="56"/>
        <v>0</v>
      </c>
      <c r="AB62" s="219" t="s">
        <v>115</v>
      </c>
      <c r="AC62" s="380">
        <v>10.5</v>
      </c>
      <c r="AD62" s="381">
        <v>1.01</v>
      </c>
      <c r="AE62" s="381">
        <v>0.41</v>
      </c>
      <c r="AF62" s="380">
        <v>60</v>
      </c>
      <c r="AG62" s="224">
        <f>+AD62*6.25</f>
        <v>6.3125</v>
      </c>
      <c r="AH62" s="225">
        <f t="shared" si="57"/>
        <v>10.520833333333334</v>
      </c>
      <c r="AI62" s="226">
        <f t="shared" si="58"/>
        <v>-2.0833333333333925E-2</v>
      </c>
      <c r="AK62" s="219" t="s">
        <v>115</v>
      </c>
      <c r="AL62" s="427">
        <v>10.5</v>
      </c>
      <c r="AM62" s="427">
        <v>1.01</v>
      </c>
      <c r="AN62" s="427">
        <v>0.41</v>
      </c>
      <c r="AO62" s="427">
        <v>60</v>
      </c>
      <c r="AP62" s="224">
        <f>+AM62*6.25</f>
        <v>6.3125</v>
      </c>
      <c r="AQ62" s="225">
        <f t="shared" si="59"/>
        <v>10.520833333333334</v>
      </c>
      <c r="AR62" s="226">
        <f t="shared" si="7"/>
        <v>-2.0833333333333925E-2</v>
      </c>
    </row>
    <row r="63" spans="1:45" x14ac:dyDescent="0.3">
      <c r="A63" s="45" t="str">
        <f>IF(AND(Programm!$AD$6=2020,J63&lt;&gt;""),J63,IF(AND(Programm!$AD$6=2021,S63&lt;&gt;""),S63,IF(AND(Programm!$AD$6=2022,AB63&lt;&gt;""),AB63,IF(AND(Programm!$AD$6=2023,AK63&lt;&gt;""),AK63,""))))</f>
        <v>Lieschkolbensilage</v>
      </c>
      <c r="B63" s="389">
        <f>IF(AND(Programm!$AD$6=2020,K63&lt;&gt;""),K63,IF(AND(Programm!$AD$6=2021,T63&lt;&gt;""),T63,IF(AND(Programm!$AD$6=2022,AC63&lt;&gt;""),AC63,IF(AND(Programm!$AD$6=2023,AL63&lt;&gt;""),AL63,""))))</f>
        <v>9.6</v>
      </c>
      <c r="C63" s="389">
        <f>IF(AND(Programm!$AD$6=2020,L63&lt;&gt;""),L63,IF(AND(Programm!$AD$6=2021,U63&lt;&gt;""),U63,IF(AND(Programm!$AD$6=2022,AD63&lt;&gt;""),AD63,IF(AND(Programm!$AD$6=2023,AM63&lt;&gt;""),AM63,""))))</f>
        <v>0.76</v>
      </c>
      <c r="D63" s="389">
        <f>IF(AND(Programm!$AD$6=2020,M63&lt;&gt;""),M63,IF(AND(Programm!$AD$6=2021,V63&lt;&gt;""),V63,IF(AND(Programm!$AD$6=2022,AE63&lt;&gt;""),AE63,IF(AND(Programm!$AD$6=2023,AN63&lt;&gt;""),AN63,""))))</f>
        <v>0.32</v>
      </c>
      <c r="E63" s="389">
        <f>IF(AND(Programm!$AD$6=2020,N63&lt;&gt;""),N63,IF(AND(Programm!$AD$6=2021,W63&lt;&gt;""),W63,IF(AND(Programm!$AD$6=2022,AF63&lt;&gt;""),AF63,IF(AND(Programm!$AD$6=2023,AO63&lt;&gt;""),AO63,""))))</f>
        <v>50</v>
      </c>
      <c r="F63" s="389">
        <f>IF(AND(Programm!$AD$6=2020,O63&lt;&gt;""),O63,IF(AND(Programm!$AD$6=2021,X63&lt;&gt;""),X63,IF(AND(Programm!$AD$6=2022,AG63&lt;&gt;""),AG63,IF(AND(Programm!$AD$6=2023,AP63&lt;&gt;""),AP63,""))))</f>
        <v>4.75</v>
      </c>
      <c r="G63" s="389">
        <f>IF(AND(Programm!$AD$6=2020,P63&lt;&gt;""),P63,IF(AND(Programm!$AD$6=2021,Y63&lt;&gt;""),Y63,IF(AND(Programm!$AD$6=2022,AH63&lt;&gt;""),AH63,IF(AND(Programm!$AD$6=2023,AQ63&lt;&gt;""),AQ63,""))))</f>
        <v>9.5</v>
      </c>
      <c r="H63" s="389">
        <f>IF(AND(Programm!$AD$6=2020,Q63&lt;&gt;""),Q63,IF(AND(Programm!$AD$6=2021,Z63&lt;&gt;""),Z63,IF(AND(Programm!$AD$6=2022,AI63&lt;&gt;""),AI63,IF(AND(Programm!$AD$6=2023,AR63&lt;&gt;""),AR63,""))))</f>
        <v>9.9999999999999645E-2</v>
      </c>
      <c r="J63" s="219" t="s">
        <v>116</v>
      </c>
      <c r="K63" s="227">
        <v>9.6</v>
      </c>
      <c r="L63" s="221">
        <v>0.76</v>
      </c>
      <c r="M63" s="222">
        <v>0.32</v>
      </c>
      <c r="N63" s="223">
        <v>50</v>
      </c>
      <c r="O63" s="224">
        <f t="shared" si="51"/>
        <v>4.75</v>
      </c>
      <c r="P63" s="225">
        <f t="shared" si="52"/>
        <v>9.5</v>
      </c>
      <c r="Q63" s="226">
        <f t="shared" si="53"/>
        <v>9.9999999999999645E-2</v>
      </c>
      <c r="S63" s="219" t="s">
        <v>116</v>
      </c>
      <c r="T63" s="227">
        <v>9.6</v>
      </c>
      <c r="U63" s="221">
        <v>0.76</v>
      </c>
      <c r="V63" s="222">
        <v>0.32</v>
      </c>
      <c r="W63" s="223">
        <v>50</v>
      </c>
      <c r="X63" s="224">
        <f t="shared" si="54"/>
        <v>4.75</v>
      </c>
      <c r="Y63" s="225">
        <f t="shared" si="55"/>
        <v>9.5</v>
      </c>
      <c r="Z63" s="226">
        <f t="shared" si="56"/>
        <v>9.9999999999999645E-2</v>
      </c>
      <c r="AB63" s="219" t="s">
        <v>116</v>
      </c>
      <c r="AC63" s="387">
        <v>9.6</v>
      </c>
      <c r="AD63" s="380">
        <v>0.76</v>
      </c>
      <c r="AE63" s="380">
        <v>0.32</v>
      </c>
      <c r="AF63" s="380">
        <v>50</v>
      </c>
      <c r="AG63" s="224">
        <f>+AD63*6.25</f>
        <v>4.75</v>
      </c>
      <c r="AH63" s="225">
        <f t="shared" si="57"/>
        <v>9.5</v>
      </c>
      <c r="AI63" s="226">
        <f t="shared" si="58"/>
        <v>9.9999999999999645E-2</v>
      </c>
      <c r="AK63" s="219" t="s">
        <v>116</v>
      </c>
      <c r="AL63" s="427">
        <v>9.6</v>
      </c>
      <c r="AM63" s="427">
        <v>0.76</v>
      </c>
      <c r="AN63" s="427">
        <v>0.32</v>
      </c>
      <c r="AO63" s="427">
        <v>50</v>
      </c>
      <c r="AP63" s="224">
        <f>+AM63*6.25</f>
        <v>4.75</v>
      </c>
      <c r="AQ63" s="225">
        <f t="shared" si="59"/>
        <v>9.5</v>
      </c>
      <c r="AR63" s="226">
        <f t="shared" si="7"/>
        <v>9.9999999999999645E-2</v>
      </c>
    </row>
    <row r="64" spans="1:45" x14ac:dyDescent="0.3">
      <c r="A64" s="45" t="str">
        <f>IF(AND(Programm!$AD$6=2020,J64&lt;&gt;""),J64,IF(AND(Programm!$AD$6=2021,S64&lt;&gt;""),S64,IF(AND(Programm!$AD$6=2022,AB64&lt;&gt;""),AB64,IF(AND(Programm!$AD$6=2023,AK64&lt;&gt;""),AK64,""))))</f>
        <v>GPS Weizen</v>
      </c>
      <c r="B64" s="389">
        <f>IF(AND(Programm!$AD$6=2020,K64&lt;&gt;""),K64,IF(AND(Programm!$AD$6=2021,T64&lt;&gt;""),T64,IF(AND(Programm!$AD$6=2022,AC64&lt;&gt;""),AC64,IF(AND(Programm!$AD$6=2023,AL64&lt;&gt;""),AL64,""))))</f>
        <v>10</v>
      </c>
      <c r="C64" s="389">
        <f>IF(AND(Programm!$AD$6=2020,L64&lt;&gt;""),L64,IF(AND(Programm!$AD$6=2021,U64&lt;&gt;""),U64,IF(AND(Programm!$AD$6=2022,AD64&lt;&gt;""),AD64,IF(AND(Programm!$AD$6=2023,AM64&lt;&gt;""),AM64,""))))</f>
        <v>0.56000000000000005</v>
      </c>
      <c r="D64" s="389">
        <f>IF(AND(Programm!$AD$6=2020,M64&lt;&gt;""),M64,IF(AND(Programm!$AD$6=2021,V64&lt;&gt;""),V64,IF(AND(Programm!$AD$6=2022,AE64&lt;&gt;""),AE64,IF(AND(Programm!$AD$6=2023,AN64&lt;&gt;""),AN64,""))))</f>
        <v>0.23</v>
      </c>
      <c r="E64" s="389">
        <f>IF(AND(Programm!$AD$6=2020,N64&lt;&gt;""),N64,IF(AND(Programm!$AD$6=2021,W64&lt;&gt;""),W64,IF(AND(Programm!$AD$6=2022,AF64&lt;&gt;""),AF64,IF(AND(Programm!$AD$6=2023,AO64&lt;&gt;""),AO64,""))))</f>
        <v>35</v>
      </c>
      <c r="F64" s="389">
        <f>IF(AND(Programm!$AD$6=2020,O64&lt;&gt;""),O64,IF(AND(Programm!$AD$6=2021,X64&lt;&gt;""),X64,IF(AND(Programm!$AD$6=2022,AG64&lt;&gt;""),AG64,IF(AND(Programm!$AD$6=2023,AP64&lt;&gt;""),AP64,""))))</f>
        <v>3.1920000000000006</v>
      </c>
      <c r="G64" s="389">
        <f>IF(AND(Programm!$AD$6=2020,P64&lt;&gt;""),P64,IF(AND(Programm!$AD$6=2021,Y64&lt;&gt;""),Y64,IF(AND(Programm!$AD$6=2022,AH64&lt;&gt;""),AH64,IF(AND(Programm!$AD$6=2023,AQ64&lt;&gt;""),AQ64,""))))</f>
        <v>9.120000000000001</v>
      </c>
      <c r="H64" s="389">
        <f>IF(AND(Programm!$AD$6=2020,Q64&lt;&gt;""),Q64,IF(AND(Programm!$AD$6=2021,Z64&lt;&gt;""),Z64,IF(AND(Programm!$AD$6=2022,AI64&lt;&gt;""),AI64,IF(AND(Programm!$AD$6=2023,AR64&lt;&gt;""),AR64,""))))</f>
        <v>0.87999999999999901</v>
      </c>
      <c r="J64" s="411" t="s">
        <v>368</v>
      </c>
      <c r="K64" s="220">
        <v>10</v>
      </c>
      <c r="L64" s="221">
        <v>0.56000000000000005</v>
      </c>
      <c r="M64" s="222">
        <v>0.23100000000000001</v>
      </c>
      <c r="N64" s="223">
        <v>35</v>
      </c>
      <c r="O64" s="224">
        <f t="shared" si="51"/>
        <v>3.5000000000000004</v>
      </c>
      <c r="P64" s="225">
        <f t="shared" si="52"/>
        <v>10.000000000000002</v>
      </c>
      <c r="Q64" s="226">
        <f t="shared" si="53"/>
        <v>0</v>
      </c>
      <c r="S64" s="411" t="s">
        <v>368</v>
      </c>
      <c r="T64" s="220">
        <v>10</v>
      </c>
      <c r="U64" s="221">
        <v>0.56000000000000005</v>
      </c>
      <c r="V64" s="222">
        <v>0.23100000000000001</v>
      </c>
      <c r="W64" s="223">
        <v>35</v>
      </c>
      <c r="X64" s="224">
        <f t="shared" si="54"/>
        <v>3.5000000000000004</v>
      </c>
      <c r="Y64" s="225">
        <f t="shared" si="55"/>
        <v>10.000000000000002</v>
      </c>
      <c r="Z64" s="226">
        <f t="shared" si="56"/>
        <v>0</v>
      </c>
      <c r="AB64" s="384" t="s">
        <v>368</v>
      </c>
      <c r="AC64" s="380">
        <v>10</v>
      </c>
      <c r="AD64" s="380">
        <v>0.56000000000000005</v>
      </c>
      <c r="AE64" s="380">
        <v>0.23</v>
      </c>
      <c r="AF64" s="380">
        <v>35</v>
      </c>
      <c r="AG64" s="224">
        <f>+AD64*5.7</f>
        <v>3.1920000000000006</v>
      </c>
      <c r="AH64" s="225">
        <f t="shared" si="57"/>
        <v>9.120000000000001</v>
      </c>
      <c r="AI64" s="226">
        <f t="shared" si="58"/>
        <v>0.87999999999999901</v>
      </c>
      <c r="AK64" s="384" t="s">
        <v>368</v>
      </c>
      <c r="AL64" s="427">
        <v>10</v>
      </c>
      <c r="AM64" s="427">
        <v>0.56000000000000005</v>
      </c>
      <c r="AN64" s="427">
        <v>0.23</v>
      </c>
      <c r="AO64" s="427">
        <v>35</v>
      </c>
      <c r="AP64" s="224">
        <f>+AM64*5.7</f>
        <v>3.1920000000000006</v>
      </c>
      <c r="AQ64" s="225">
        <f t="shared" si="59"/>
        <v>9.120000000000001</v>
      </c>
      <c r="AR64" s="226">
        <f t="shared" si="7"/>
        <v>0.87999999999999901</v>
      </c>
    </row>
    <row r="65" spans="1:44" x14ac:dyDescent="0.3">
      <c r="A65" s="45" t="str">
        <f>IF(AND(Programm!$AD$6=2020,J65&lt;&gt;""),J65,IF(AND(Programm!$AD$6=2021,S65&lt;&gt;""),S65,IF(AND(Programm!$AD$6=2022,AB65&lt;&gt;""),AB65,IF(AND(Programm!$AD$6=2023,AK65&lt;&gt;""),AK65,""))))</f>
        <v>GPS Wintergerste</v>
      </c>
      <c r="B65" s="389">
        <f>IF(AND(Programm!$AD$6=2020,K65&lt;&gt;""),K65,IF(AND(Programm!$AD$6=2021,T65&lt;&gt;""),T65,IF(AND(Programm!$AD$6=2022,AC65&lt;&gt;""),AC65,IF(AND(Programm!$AD$6=2023,AL65&lt;&gt;""),AL65,""))))</f>
        <v>10</v>
      </c>
      <c r="C65" s="389">
        <f>IF(AND(Programm!$AD$6=2020,L65&lt;&gt;""),L65,IF(AND(Programm!$AD$6=2021,U65&lt;&gt;""),U65,IF(AND(Programm!$AD$6=2022,AD65&lt;&gt;""),AD65,IF(AND(Programm!$AD$6=2023,AM65&lt;&gt;""),AM65,""))))</f>
        <v>0.56000000000000005</v>
      </c>
      <c r="D65" s="389">
        <f>IF(AND(Programm!$AD$6=2020,M65&lt;&gt;""),M65,IF(AND(Programm!$AD$6=2021,V65&lt;&gt;""),V65,IF(AND(Programm!$AD$6=2022,AE65&lt;&gt;""),AE65,IF(AND(Programm!$AD$6=2023,AN65&lt;&gt;""),AN65,""))))</f>
        <v>0.23</v>
      </c>
      <c r="E65" s="389">
        <f>IF(AND(Programm!$AD$6=2020,N65&lt;&gt;""),N65,IF(AND(Programm!$AD$6=2021,W65&lt;&gt;""),W65,IF(AND(Programm!$AD$6=2022,AF65&lt;&gt;""),AF65,IF(AND(Programm!$AD$6=2023,AO65&lt;&gt;""),AO65,""))))</f>
        <v>35</v>
      </c>
      <c r="F65" s="389">
        <f>IF(AND(Programm!$AD$6=2020,O65&lt;&gt;""),O65,IF(AND(Programm!$AD$6=2021,X65&lt;&gt;""),X65,IF(AND(Programm!$AD$6=2022,AG65&lt;&gt;""),AG65,IF(AND(Programm!$AD$6=2023,AP65&lt;&gt;""),AP65,""))))</f>
        <v>3.5000000000000004</v>
      </c>
      <c r="G65" s="389">
        <f>IF(AND(Programm!$AD$6=2020,P65&lt;&gt;""),P65,IF(AND(Programm!$AD$6=2021,Y65&lt;&gt;""),Y65,IF(AND(Programm!$AD$6=2022,AH65&lt;&gt;""),AH65,IF(AND(Programm!$AD$6=2023,AQ65&lt;&gt;""),AQ65,""))))</f>
        <v>10.000000000000002</v>
      </c>
      <c r="H65" s="389">
        <f>IF(AND(Programm!$AD$6=2020,Q65&lt;&gt;""),Q65,IF(AND(Programm!$AD$6=2021,Z65&lt;&gt;""),Z65,IF(AND(Programm!$AD$6=2022,AI65&lt;&gt;""),AI65,IF(AND(Programm!$AD$6=2023,AR65&lt;&gt;""),AR65,""))))</f>
        <v>0</v>
      </c>
      <c r="J65" s="411" t="s">
        <v>369</v>
      </c>
      <c r="K65" s="220">
        <v>10</v>
      </c>
      <c r="L65" s="221">
        <v>0.56000000000000005</v>
      </c>
      <c r="M65" s="222">
        <v>0.23100000000000001</v>
      </c>
      <c r="N65" s="223">
        <v>35</v>
      </c>
      <c r="O65" s="224">
        <f t="shared" si="51"/>
        <v>3.5000000000000004</v>
      </c>
      <c r="P65" s="225">
        <f t="shared" si="52"/>
        <v>10.000000000000002</v>
      </c>
      <c r="Q65" s="226">
        <f t="shared" si="53"/>
        <v>0</v>
      </c>
      <c r="S65" s="411" t="s">
        <v>369</v>
      </c>
      <c r="T65" s="220">
        <v>10</v>
      </c>
      <c r="U65" s="221">
        <v>0.56000000000000005</v>
      </c>
      <c r="V65" s="222">
        <v>0.23100000000000001</v>
      </c>
      <c r="W65" s="223">
        <v>35</v>
      </c>
      <c r="X65" s="224">
        <f t="shared" si="54"/>
        <v>3.5000000000000004</v>
      </c>
      <c r="Y65" s="225">
        <f t="shared" si="55"/>
        <v>10.000000000000002</v>
      </c>
      <c r="Z65" s="226">
        <f t="shared" si="56"/>
        <v>0</v>
      </c>
      <c r="AB65" s="384" t="s">
        <v>369</v>
      </c>
      <c r="AC65" s="380">
        <v>10</v>
      </c>
      <c r="AD65" s="380">
        <v>0.56000000000000005</v>
      </c>
      <c r="AE65" s="380">
        <v>0.23</v>
      </c>
      <c r="AF65" s="380">
        <v>35</v>
      </c>
      <c r="AG65" s="224">
        <f t="shared" ref="AG65:AG74" si="60">+AD65*6.25</f>
        <v>3.5000000000000004</v>
      </c>
      <c r="AH65" s="225">
        <f t="shared" si="57"/>
        <v>10.000000000000002</v>
      </c>
      <c r="AI65" s="226">
        <f t="shared" si="58"/>
        <v>0</v>
      </c>
      <c r="AK65" s="384" t="s">
        <v>369</v>
      </c>
      <c r="AL65" s="427">
        <v>10</v>
      </c>
      <c r="AM65" s="427">
        <v>0.56000000000000005</v>
      </c>
      <c r="AN65" s="427">
        <v>0.23</v>
      </c>
      <c r="AO65" s="427">
        <v>35</v>
      </c>
      <c r="AP65" s="224">
        <f t="shared" ref="AP65:AP74" si="61">+AM65*6.25</f>
        <v>3.5000000000000004</v>
      </c>
      <c r="AQ65" s="225">
        <f t="shared" si="59"/>
        <v>10.000000000000002</v>
      </c>
      <c r="AR65" s="226">
        <f t="shared" si="7"/>
        <v>0</v>
      </c>
    </row>
    <row r="66" spans="1:44" x14ac:dyDescent="0.3">
      <c r="A66" s="45" t="str">
        <f>IF(AND(Programm!$AD$6=2020,J66&lt;&gt;""),J66,IF(AND(Programm!$AD$6=2021,S66&lt;&gt;""),S66,IF(AND(Programm!$AD$6=2022,AB66&lt;&gt;""),AB66,IF(AND(Programm!$AD$6=2023,AK66&lt;&gt;""),AK66,""))))</f>
        <v>GPS Sommergerste</v>
      </c>
      <c r="B66" s="389">
        <f>IF(AND(Programm!$AD$6=2020,K66&lt;&gt;""),K66,IF(AND(Programm!$AD$6=2021,T66&lt;&gt;""),T66,IF(AND(Programm!$AD$6=2022,AC66&lt;&gt;""),AC66,IF(AND(Programm!$AD$6=2023,AL66&lt;&gt;""),AL66,""))))</f>
        <v>10</v>
      </c>
      <c r="C66" s="389">
        <f>IF(AND(Programm!$AD$6=2020,L66&lt;&gt;""),L66,IF(AND(Programm!$AD$6=2021,U66&lt;&gt;""),U66,IF(AND(Programm!$AD$6=2022,AD66&lt;&gt;""),AD66,IF(AND(Programm!$AD$6=2023,AM66&lt;&gt;""),AM66,""))))</f>
        <v>0.56000000000000005</v>
      </c>
      <c r="D66" s="389">
        <f>IF(AND(Programm!$AD$6=2020,M66&lt;&gt;""),M66,IF(AND(Programm!$AD$6=2021,V66&lt;&gt;""),V66,IF(AND(Programm!$AD$6=2022,AE66&lt;&gt;""),AE66,IF(AND(Programm!$AD$6=2023,AN66&lt;&gt;""),AN66,""))))</f>
        <v>0.23</v>
      </c>
      <c r="E66" s="389">
        <f>IF(AND(Programm!$AD$6=2020,N66&lt;&gt;""),N66,IF(AND(Programm!$AD$6=2021,W66&lt;&gt;""),W66,IF(AND(Programm!$AD$6=2022,AF66&lt;&gt;""),AF66,IF(AND(Programm!$AD$6=2023,AO66&lt;&gt;""),AO66,""))))</f>
        <v>35</v>
      </c>
      <c r="F66" s="389">
        <f>IF(AND(Programm!$AD$6=2020,O66&lt;&gt;""),O66,IF(AND(Programm!$AD$6=2021,X66&lt;&gt;""),X66,IF(AND(Programm!$AD$6=2022,AG66&lt;&gt;""),AG66,IF(AND(Programm!$AD$6=2023,AP66&lt;&gt;""),AP66,""))))</f>
        <v>3.5000000000000004</v>
      </c>
      <c r="G66" s="389">
        <f>IF(AND(Programm!$AD$6=2020,P66&lt;&gt;""),P66,IF(AND(Programm!$AD$6=2021,Y66&lt;&gt;""),Y66,IF(AND(Programm!$AD$6=2022,AH66&lt;&gt;""),AH66,IF(AND(Programm!$AD$6=2023,AQ66&lt;&gt;""),AQ66,""))))</f>
        <v>10.000000000000002</v>
      </c>
      <c r="H66" s="389">
        <f>IF(AND(Programm!$AD$6=2020,Q66&lt;&gt;""),Q66,IF(AND(Programm!$AD$6=2021,Z66&lt;&gt;""),Z66,IF(AND(Programm!$AD$6=2022,AI66&lt;&gt;""),AI66,IF(AND(Programm!$AD$6=2023,AR66&lt;&gt;""),AR66,""))))</f>
        <v>0</v>
      </c>
      <c r="J66" s="411" t="s">
        <v>370</v>
      </c>
      <c r="K66" s="220">
        <v>10</v>
      </c>
      <c r="L66" s="221">
        <v>0.56000000000000005</v>
      </c>
      <c r="M66" s="222">
        <v>0.23100000000000001</v>
      </c>
      <c r="N66" s="223">
        <v>35</v>
      </c>
      <c r="O66" s="224">
        <f t="shared" si="51"/>
        <v>3.5000000000000004</v>
      </c>
      <c r="P66" s="225">
        <f t="shared" si="52"/>
        <v>10.000000000000002</v>
      </c>
      <c r="Q66" s="226">
        <f t="shared" si="53"/>
        <v>0</v>
      </c>
      <c r="S66" s="411" t="s">
        <v>370</v>
      </c>
      <c r="T66" s="220">
        <v>10</v>
      </c>
      <c r="U66" s="221">
        <v>0.56000000000000005</v>
      </c>
      <c r="V66" s="222">
        <v>0.23100000000000001</v>
      </c>
      <c r="W66" s="223">
        <v>35</v>
      </c>
      <c r="X66" s="224">
        <f t="shared" si="54"/>
        <v>3.5000000000000004</v>
      </c>
      <c r="Y66" s="225">
        <f t="shared" si="55"/>
        <v>10.000000000000002</v>
      </c>
      <c r="Z66" s="226">
        <f t="shared" si="56"/>
        <v>0</v>
      </c>
      <c r="AB66" s="384" t="s">
        <v>370</v>
      </c>
      <c r="AC66" s="380">
        <v>10</v>
      </c>
      <c r="AD66" s="380">
        <v>0.56000000000000005</v>
      </c>
      <c r="AE66" s="380">
        <v>0.23</v>
      </c>
      <c r="AF66" s="380">
        <v>35</v>
      </c>
      <c r="AG66" s="224">
        <f t="shared" si="60"/>
        <v>3.5000000000000004</v>
      </c>
      <c r="AH66" s="225">
        <f t="shared" si="57"/>
        <v>10.000000000000002</v>
      </c>
      <c r="AI66" s="226">
        <f t="shared" si="58"/>
        <v>0</v>
      </c>
      <c r="AK66" s="384" t="s">
        <v>370</v>
      </c>
      <c r="AL66" s="427">
        <v>10</v>
      </c>
      <c r="AM66" s="427">
        <v>0.56000000000000005</v>
      </c>
      <c r="AN66" s="427">
        <v>0.23</v>
      </c>
      <c r="AO66" s="427">
        <v>35</v>
      </c>
      <c r="AP66" s="224">
        <f t="shared" si="61"/>
        <v>3.5000000000000004</v>
      </c>
      <c r="AQ66" s="225">
        <f t="shared" si="59"/>
        <v>10.000000000000002</v>
      </c>
      <c r="AR66" s="226">
        <f t="shared" si="7"/>
        <v>0</v>
      </c>
    </row>
    <row r="67" spans="1:44" x14ac:dyDescent="0.3">
      <c r="A67" s="45" t="str">
        <f>IF(AND(Programm!$AD$6=2020,J67&lt;&gt;""),J67,IF(AND(Programm!$AD$6=2021,S67&lt;&gt;""),S67,IF(AND(Programm!$AD$6=2022,AB67&lt;&gt;""),AB67,IF(AND(Programm!$AD$6=2023,AK67&lt;&gt;""),AK67,""))))</f>
        <v>GPS Triticale</v>
      </c>
      <c r="B67" s="389">
        <f>IF(AND(Programm!$AD$6=2020,K67&lt;&gt;""),K67,IF(AND(Programm!$AD$6=2021,T67&lt;&gt;""),T67,IF(AND(Programm!$AD$6=2022,AC67&lt;&gt;""),AC67,IF(AND(Programm!$AD$6=2023,AL67&lt;&gt;""),AL67,""))))</f>
        <v>10</v>
      </c>
      <c r="C67" s="389">
        <f>IF(AND(Programm!$AD$6=2020,L67&lt;&gt;""),L67,IF(AND(Programm!$AD$6=2021,U67&lt;&gt;""),U67,IF(AND(Programm!$AD$6=2022,AD67&lt;&gt;""),AD67,IF(AND(Programm!$AD$6=2023,AM67&lt;&gt;""),AM67,""))))</f>
        <v>0.56000000000000005</v>
      </c>
      <c r="D67" s="389">
        <f>IF(AND(Programm!$AD$6=2020,M67&lt;&gt;""),M67,IF(AND(Programm!$AD$6=2021,V67&lt;&gt;""),V67,IF(AND(Programm!$AD$6=2022,AE67&lt;&gt;""),AE67,IF(AND(Programm!$AD$6=2023,AN67&lt;&gt;""),AN67,""))))</f>
        <v>0.23</v>
      </c>
      <c r="E67" s="389">
        <f>IF(AND(Programm!$AD$6=2020,N67&lt;&gt;""),N67,IF(AND(Programm!$AD$6=2021,W67&lt;&gt;""),W67,IF(AND(Programm!$AD$6=2022,AF67&lt;&gt;""),AF67,IF(AND(Programm!$AD$6=2023,AO67&lt;&gt;""),AO67,""))))</f>
        <v>35</v>
      </c>
      <c r="F67" s="389">
        <f>IF(AND(Programm!$AD$6=2020,O67&lt;&gt;""),O67,IF(AND(Programm!$AD$6=2021,X67&lt;&gt;""),X67,IF(AND(Programm!$AD$6=2022,AG67&lt;&gt;""),AG67,IF(AND(Programm!$AD$6=2023,AP67&lt;&gt;""),AP67,""))))</f>
        <v>3.5000000000000004</v>
      </c>
      <c r="G67" s="389">
        <f>IF(AND(Programm!$AD$6=2020,P67&lt;&gt;""),P67,IF(AND(Programm!$AD$6=2021,Y67&lt;&gt;""),Y67,IF(AND(Programm!$AD$6=2022,AH67&lt;&gt;""),AH67,IF(AND(Programm!$AD$6=2023,AQ67&lt;&gt;""),AQ67,""))))</f>
        <v>10.000000000000002</v>
      </c>
      <c r="H67" s="389">
        <f>IF(AND(Programm!$AD$6=2020,Q67&lt;&gt;""),Q67,IF(AND(Programm!$AD$6=2021,Z67&lt;&gt;""),Z67,IF(AND(Programm!$AD$6=2022,AI67&lt;&gt;""),AI67,IF(AND(Programm!$AD$6=2023,AR67&lt;&gt;""),AR67,""))))</f>
        <v>0</v>
      </c>
      <c r="J67" s="411" t="s">
        <v>371</v>
      </c>
      <c r="K67" s="220">
        <v>10</v>
      </c>
      <c r="L67" s="221">
        <v>0.56000000000000005</v>
      </c>
      <c r="M67" s="222">
        <v>0.23100000000000001</v>
      </c>
      <c r="N67" s="223">
        <v>35</v>
      </c>
      <c r="O67" s="224">
        <f t="shared" si="51"/>
        <v>3.5000000000000004</v>
      </c>
      <c r="P67" s="225">
        <f t="shared" si="52"/>
        <v>10.000000000000002</v>
      </c>
      <c r="Q67" s="226">
        <f t="shared" si="53"/>
        <v>0</v>
      </c>
      <c r="S67" s="411" t="s">
        <v>371</v>
      </c>
      <c r="T67" s="220">
        <v>10</v>
      </c>
      <c r="U67" s="221">
        <v>0.56000000000000005</v>
      </c>
      <c r="V67" s="222">
        <v>0.23100000000000001</v>
      </c>
      <c r="W67" s="223">
        <v>35</v>
      </c>
      <c r="X67" s="224">
        <f t="shared" si="54"/>
        <v>3.5000000000000004</v>
      </c>
      <c r="Y67" s="225">
        <f t="shared" si="55"/>
        <v>10.000000000000002</v>
      </c>
      <c r="Z67" s="226">
        <f t="shared" si="56"/>
        <v>0</v>
      </c>
      <c r="AB67" s="384" t="s">
        <v>371</v>
      </c>
      <c r="AC67" s="380">
        <v>10</v>
      </c>
      <c r="AD67" s="380">
        <v>0.56000000000000005</v>
      </c>
      <c r="AE67" s="380">
        <v>0.23</v>
      </c>
      <c r="AF67" s="380">
        <v>35</v>
      </c>
      <c r="AG67" s="224">
        <f t="shared" si="60"/>
        <v>3.5000000000000004</v>
      </c>
      <c r="AH67" s="225">
        <f t="shared" si="57"/>
        <v>10.000000000000002</v>
      </c>
      <c r="AI67" s="226">
        <f t="shared" si="58"/>
        <v>0</v>
      </c>
      <c r="AK67" s="384" t="s">
        <v>371</v>
      </c>
      <c r="AL67" s="427">
        <v>10</v>
      </c>
      <c r="AM67" s="427">
        <v>0.56000000000000005</v>
      </c>
      <c r="AN67" s="427">
        <v>0.23</v>
      </c>
      <c r="AO67" s="427">
        <v>35</v>
      </c>
      <c r="AP67" s="224">
        <f t="shared" si="61"/>
        <v>3.5000000000000004</v>
      </c>
      <c r="AQ67" s="225">
        <f t="shared" si="59"/>
        <v>10.000000000000002</v>
      </c>
      <c r="AR67" s="226">
        <f t="shared" si="7"/>
        <v>0</v>
      </c>
    </row>
    <row r="68" spans="1:44" x14ac:dyDescent="0.3">
      <c r="A68" s="45" t="str">
        <f>IF(AND(Programm!$AD$6=2020,J68&lt;&gt;""),J68,IF(AND(Programm!$AD$6=2021,S68&lt;&gt;""),S68,IF(AND(Programm!$AD$6=2022,AB68&lt;&gt;""),AB68,IF(AND(Programm!$AD$6=2023,AK68&lt;&gt;""),AK68,""))))</f>
        <v>GPS Roggen</v>
      </c>
      <c r="B68" s="389">
        <f>IF(AND(Programm!$AD$6=2020,K68&lt;&gt;""),K68,IF(AND(Programm!$AD$6=2021,T68&lt;&gt;""),T68,IF(AND(Programm!$AD$6=2022,AC68&lt;&gt;""),AC68,IF(AND(Programm!$AD$6=2023,AL68&lt;&gt;""),AL68,""))))</f>
        <v>10</v>
      </c>
      <c r="C68" s="389">
        <f>IF(AND(Programm!$AD$6=2020,L68&lt;&gt;""),L68,IF(AND(Programm!$AD$6=2021,U68&lt;&gt;""),U68,IF(AND(Programm!$AD$6=2022,AD68&lt;&gt;""),AD68,IF(AND(Programm!$AD$6=2023,AM68&lt;&gt;""),AM68,""))))</f>
        <v>0.56000000000000005</v>
      </c>
      <c r="D68" s="389">
        <f>IF(AND(Programm!$AD$6=2020,M68&lt;&gt;""),M68,IF(AND(Programm!$AD$6=2021,V68&lt;&gt;""),V68,IF(AND(Programm!$AD$6=2022,AE68&lt;&gt;""),AE68,IF(AND(Programm!$AD$6=2023,AN68&lt;&gt;""),AN68,""))))</f>
        <v>0.23</v>
      </c>
      <c r="E68" s="389">
        <f>IF(AND(Programm!$AD$6=2020,N68&lt;&gt;""),N68,IF(AND(Programm!$AD$6=2021,W68&lt;&gt;""),W68,IF(AND(Programm!$AD$6=2022,AF68&lt;&gt;""),AF68,IF(AND(Programm!$AD$6=2023,AO68&lt;&gt;""),AO68,""))))</f>
        <v>35</v>
      </c>
      <c r="F68" s="389">
        <f>IF(AND(Programm!$AD$6=2020,O68&lt;&gt;""),O68,IF(AND(Programm!$AD$6=2021,X68&lt;&gt;""),X68,IF(AND(Programm!$AD$6=2022,AG68&lt;&gt;""),AG68,IF(AND(Programm!$AD$6=2023,AP68&lt;&gt;""),AP68,""))))</f>
        <v>3.5000000000000004</v>
      </c>
      <c r="G68" s="389">
        <f>IF(AND(Programm!$AD$6=2020,P68&lt;&gt;""),P68,IF(AND(Programm!$AD$6=2021,Y68&lt;&gt;""),Y68,IF(AND(Programm!$AD$6=2022,AH68&lt;&gt;""),AH68,IF(AND(Programm!$AD$6=2023,AQ68&lt;&gt;""),AQ68,""))))</f>
        <v>10.000000000000002</v>
      </c>
      <c r="H68" s="389">
        <f>IF(AND(Programm!$AD$6=2020,Q68&lt;&gt;""),Q68,IF(AND(Programm!$AD$6=2021,Z68&lt;&gt;""),Z68,IF(AND(Programm!$AD$6=2022,AI68&lt;&gt;""),AI68,IF(AND(Programm!$AD$6=2023,AR68&lt;&gt;""),AR68,""))))</f>
        <v>0</v>
      </c>
      <c r="J68" s="411" t="s">
        <v>372</v>
      </c>
      <c r="K68" s="220">
        <v>10</v>
      </c>
      <c r="L68" s="221">
        <v>0.56000000000000005</v>
      </c>
      <c r="M68" s="222">
        <v>0.23100000000000001</v>
      </c>
      <c r="N68" s="223">
        <v>35</v>
      </c>
      <c r="O68" s="224">
        <f t="shared" si="51"/>
        <v>3.5000000000000004</v>
      </c>
      <c r="P68" s="225">
        <f t="shared" si="52"/>
        <v>10.000000000000002</v>
      </c>
      <c r="Q68" s="226">
        <f t="shared" si="53"/>
        <v>0</v>
      </c>
      <c r="S68" s="411" t="s">
        <v>372</v>
      </c>
      <c r="T68" s="220">
        <v>10</v>
      </c>
      <c r="U68" s="221">
        <v>0.56000000000000005</v>
      </c>
      <c r="V68" s="222">
        <v>0.23100000000000001</v>
      </c>
      <c r="W68" s="223">
        <v>35</v>
      </c>
      <c r="X68" s="224">
        <f t="shared" si="54"/>
        <v>3.5000000000000004</v>
      </c>
      <c r="Y68" s="225">
        <f t="shared" si="55"/>
        <v>10.000000000000002</v>
      </c>
      <c r="Z68" s="226">
        <f t="shared" si="56"/>
        <v>0</v>
      </c>
      <c r="AB68" s="384" t="s">
        <v>372</v>
      </c>
      <c r="AC68" s="380">
        <v>10</v>
      </c>
      <c r="AD68" s="380">
        <v>0.56000000000000005</v>
      </c>
      <c r="AE68" s="380">
        <v>0.23</v>
      </c>
      <c r="AF68" s="380">
        <v>35</v>
      </c>
      <c r="AG68" s="224">
        <f t="shared" si="60"/>
        <v>3.5000000000000004</v>
      </c>
      <c r="AH68" s="225">
        <f t="shared" si="57"/>
        <v>10.000000000000002</v>
      </c>
      <c r="AI68" s="226">
        <f t="shared" si="58"/>
        <v>0</v>
      </c>
      <c r="AK68" s="384" t="s">
        <v>372</v>
      </c>
      <c r="AL68" s="427">
        <v>10</v>
      </c>
      <c r="AM68" s="427">
        <v>0.56000000000000005</v>
      </c>
      <c r="AN68" s="427">
        <v>0.23</v>
      </c>
      <c r="AO68" s="427">
        <v>35</v>
      </c>
      <c r="AP68" s="224">
        <f t="shared" si="61"/>
        <v>3.5000000000000004</v>
      </c>
      <c r="AQ68" s="225">
        <f t="shared" si="59"/>
        <v>10.000000000000002</v>
      </c>
      <c r="AR68" s="226">
        <f t="shared" si="7"/>
        <v>0</v>
      </c>
    </row>
    <row r="69" spans="1:44" x14ac:dyDescent="0.3">
      <c r="A69" s="45" t="str">
        <f>IF(AND(Programm!$AD$6=2020,J69&lt;&gt;""),J69,IF(AND(Programm!$AD$6=2021,S69&lt;&gt;""),S69,IF(AND(Programm!$AD$6=2022,AB69&lt;&gt;""),AB69,IF(AND(Programm!$AD$6=2023,AK69&lt;&gt;""),AK69,""))))</f>
        <v>GPS Hafer</v>
      </c>
      <c r="B69" s="389">
        <f>IF(AND(Programm!$AD$6=2020,K69&lt;&gt;""),K69,IF(AND(Programm!$AD$6=2021,T69&lt;&gt;""),T69,IF(AND(Programm!$AD$6=2022,AC69&lt;&gt;""),AC69,IF(AND(Programm!$AD$6=2023,AL69&lt;&gt;""),AL69,""))))</f>
        <v>10</v>
      </c>
      <c r="C69" s="389">
        <f>IF(AND(Programm!$AD$6=2020,L69&lt;&gt;""),L69,IF(AND(Programm!$AD$6=2021,U69&lt;&gt;""),U69,IF(AND(Programm!$AD$6=2022,AD69&lt;&gt;""),AD69,IF(AND(Programm!$AD$6=2023,AM69&lt;&gt;""),AM69,""))))</f>
        <v>0.56000000000000005</v>
      </c>
      <c r="D69" s="389">
        <f>IF(AND(Programm!$AD$6=2020,M69&lt;&gt;""),M69,IF(AND(Programm!$AD$6=2021,V69&lt;&gt;""),V69,IF(AND(Programm!$AD$6=2022,AE69&lt;&gt;""),AE69,IF(AND(Programm!$AD$6=2023,AN69&lt;&gt;""),AN69,""))))</f>
        <v>0.23</v>
      </c>
      <c r="E69" s="389">
        <f>IF(AND(Programm!$AD$6=2020,N69&lt;&gt;""),N69,IF(AND(Programm!$AD$6=2021,W69&lt;&gt;""),W69,IF(AND(Programm!$AD$6=2022,AF69&lt;&gt;""),AF69,IF(AND(Programm!$AD$6=2023,AO69&lt;&gt;""),AO69,""))))</f>
        <v>35</v>
      </c>
      <c r="F69" s="389">
        <f>IF(AND(Programm!$AD$6=2020,O69&lt;&gt;""),O69,IF(AND(Programm!$AD$6=2021,X69&lt;&gt;""),X69,IF(AND(Programm!$AD$6=2022,AG69&lt;&gt;""),AG69,IF(AND(Programm!$AD$6=2023,AP69&lt;&gt;""),AP69,""))))</f>
        <v>3.5000000000000004</v>
      </c>
      <c r="G69" s="389">
        <f>IF(AND(Programm!$AD$6=2020,P69&lt;&gt;""),P69,IF(AND(Programm!$AD$6=2021,Y69&lt;&gt;""),Y69,IF(AND(Programm!$AD$6=2022,AH69&lt;&gt;""),AH69,IF(AND(Programm!$AD$6=2023,AQ69&lt;&gt;""),AQ69,""))))</f>
        <v>10.000000000000002</v>
      </c>
      <c r="H69" s="389">
        <f>IF(AND(Programm!$AD$6=2020,Q69&lt;&gt;""),Q69,IF(AND(Programm!$AD$6=2021,Z69&lt;&gt;""),Z69,IF(AND(Programm!$AD$6=2022,AI69&lt;&gt;""),AI69,IF(AND(Programm!$AD$6=2023,AR69&lt;&gt;""),AR69,""))))</f>
        <v>0</v>
      </c>
      <c r="J69" s="411" t="s">
        <v>373</v>
      </c>
      <c r="K69" s="220">
        <v>10</v>
      </c>
      <c r="L69" s="221">
        <v>0.56000000000000005</v>
      </c>
      <c r="M69" s="222">
        <v>0.23100000000000001</v>
      </c>
      <c r="N69" s="223">
        <v>35</v>
      </c>
      <c r="O69" s="224">
        <f t="shared" ref="O69:O71" si="62">+L69*6.25</f>
        <v>3.5000000000000004</v>
      </c>
      <c r="P69" s="225">
        <f t="shared" ref="P69:P71" si="63">+O69/N69*100</f>
        <v>10.000000000000002</v>
      </c>
      <c r="Q69" s="226">
        <f t="shared" ref="Q69:Q71" si="64">+K69-P69</f>
        <v>0</v>
      </c>
      <c r="S69" s="411" t="s">
        <v>373</v>
      </c>
      <c r="T69" s="220">
        <v>10</v>
      </c>
      <c r="U69" s="221">
        <v>0.56000000000000005</v>
      </c>
      <c r="V69" s="222">
        <v>0.23100000000000001</v>
      </c>
      <c r="W69" s="223">
        <v>35</v>
      </c>
      <c r="X69" s="224">
        <f t="shared" ref="X69:X71" si="65">+U69*6.25</f>
        <v>3.5000000000000004</v>
      </c>
      <c r="Y69" s="225">
        <f t="shared" ref="Y69:Y71" si="66">+X69/W69*100</f>
        <v>10.000000000000002</v>
      </c>
      <c r="Z69" s="226">
        <f t="shared" ref="Z69:Z71" si="67">+T69-Y69</f>
        <v>0</v>
      </c>
      <c r="AB69" s="384" t="s">
        <v>373</v>
      </c>
      <c r="AC69" s="380">
        <v>10</v>
      </c>
      <c r="AD69" s="380">
        <v>0.56000000000000005</v>
      </c>
      <c r="AE69" s="380">
        <v>0.23</v>
      </c>
      <c r="AF69" s="380">
        <v>35</v>
      </c>
      <c r="AG69" s="224">
        <f t="shared" si="60"/>
        <v>3.5000000000000004</v>
      </c>
      <c r="AH69" s="225">
        <f t="shared" si="57"/>
        <v>10.000000000000002</v>
      </c>
      <c r="AI69" s="226">
        <f t="shared" si="58"/>
        <v>0</v>
      </c>
      <c r="AK69" s="384" t="s">
        <v>373</v>
      </c>
      <c r="AL69" s="427">
        <v>10</v>
      </c>
      <c r="AM69" s="427">
        <v>0.56000000000000005</v>
      </c>
      <c r="AN69" s="427">
        <v>0.23</v>
      </c>
      <c r="AO69" s="427">
        <v>35</v>
      </c>
      <c r="AP69" s="224">
        <f t="shared" si="61"/>
        <v>3.5000000000000004</v>
      </c>
      <c r="AQ69" s="225">
        <f t="shared" si="59"/>
        <v>10.000000000000002</v>
      </c>
      <c r="AR69" s="226">
        <f t="shared" si="7"/>
        <v>0</v>
      </c>
    </row>
    <row r="70" spans="1:44" x14ac:dyDescent="0.3">
      <c r="A70" s="45" t="str">
        <f>IF(AND(Programm!$AD$6=2020,J70&lt;&gt;""),J70,IF(AND(Programm!$AD$6=2021,S70&lt;&gt;""),S70,IF(AND(Programm!$AD$6=2022,AB70&lt;&gt;""),AB70,IF(AND(Programm!$AD$6=2023,AK70&lt;&gt;""),AK70,""))))</f>
        <v>GPS Lupinen</v>
      </c>
      <c r="B70" s="389">
        <f>IF(AND(Programm!$AD$6=2020,K70&lt;&gt;""),K70,IF(AND(Programm!$AD$6=2021,T70&lt;&gt;""),T70,IF(AND(Programm!$AD$6=2022,AC70&lt;&gt;""),AC70,IF(AND(Programm!$AD$6=2023,AL70&lt;&gt;""),AL70,""))))</f>
        <v>12</v>
      </c>
      <c r="C70" s="389">
        <f>IF(AND(Programm!$AD$6=2020,L70&lt;&gt;""),L70,IF(AND(Programm!$AD$6=2021,U70&lt;&gt;""),U70,IF(AND(Programm!$AD$6=2022,AD70&lt;&gt;""),AD70,IF(AND(Programm!$AD$6=2023,AM70&lt;&gt;""),AM70,""))))</f>
        <v>0.67</v>
      </c>
      <c r="D70" s="389">
        <f>IF(AND(Programm!$AD$6=2020,M70&lt;&gt;""),M70,IF(AND(Programm!$AD$6=2021,V70&lt;&gt;""),V70,IF(AND(Programm!$AD$6=2022,AE70&lt;&gt;""),AE70,IF(AND(Programm!$AD$6=2023,AN70&lt;&gt;""),AN70,""))))</f>
        <v>0.23</v>
      </c>
      <c r="E70" s="389">
        <f>IF(AND(Programm!$AD$6=2020,N70&lt;&gt;""),N70,IF(AND(Programm!$AD$6=2021,W70&lt;&gt;""),W70,IF(AND(Programm!$AD$6=2022,AF70&lt;&gt;""),AF70,IF(AND(Programm!$AD$6=2023,AO70&lt;&gt;""),AO70,""))))</f>
        <v>35</v>
      </c>
      <c r="F70" s="389">
        <f>IF(AND(Programm!$AD$6=2020,O70&lt;&gt;""),O70,IF(AND(Programm!$AD$6=2021,X70&lt;&gt;""),X70,IF(AND(Programm!$AD$6=2022,AG70&lt;&gt;""),AG70,IF(AND(Programm!$AD$6=2023,AP70&lt;&gt;""),AP70,""))))</f>
        <v>4.1875</v>
      </c>
      <c r="G70" s="389">
        <f>IF(AND(Programm!$AD$6=2020,P70&lt;&gt;""),P70,IF(AND(Programm!$AD$6=2021,Y70&lt;&gt;""),Y70,IF(AND(Programm!$AD$6=2022,AH70&lt;&gt;""),AH70,IF(AND(Programm!$AD$6=2023,AQ70&lt;&gt;""),AQ70,""))))</f>
        <v>11.964285714285715</v>
      </c>
      <c r="H70" s="389">
        <f>IF(AND(Programm!$AD$6=2020,Q70&lt;&gt;""),Q70,IF(AND(Programm!$AD$6=2021,Z70&lt;&gt;""),Z70,IF(AND(Programm!$AD$6=2022,AI70&lt;&gt;""),AI70,IF(AND(Programm!$AD$6=2023,AR70&lt;&gt;""),AR70,""))))</f>
        <v>3.5714285714284699E-2</v>
      </c>
      <c r="J70" s="228" t="s">
        <v>117</v>
      </c>
      <c r="K70" s="227">
        <v>10</v>
      </c>
      <c r="L70" s="221">
        <v>0.56000000000000005</v>
      </c>
      <c r="M70" s="222">
        <v>0.23</v>
      </c>
      <c r="N70" s="223">
        <v>35</v>
      </c>
      <c r="O70" s="224">
        <f t="shared" si="62"/>
        <v>3.5000000000000004</v>
      </c>
      <c r="P70" s="225">
        <f t="shared" si="63"/>
        <v>10.000000000000002</v>
      </c>
      <c r="Q70" s="226">
        <f t="shared" si="64"/>
        <v>0</v>
      </c>
      <c r="S70" s="228" t="s">
        <v>117</v>
      </c>
      <c r="T70" s="227">
        <v>12</v>
      </c>
      <c r="U70" s="238">
        <v>0.67</v>
      </c>
      <c r="V70" s="222">
        <v>0.23</v>
      </c>
      <c r="W70" s="223">
        <v>35</v>
      </c>
      <c r="X70" s="224">
        <f t="shared" si="65"/>
        <v>4.1875</v>
      </c>
      <c r="Y70" s="225">
        <f t="shared" si="66"/>
        <v>11.964285714285715</v>
      </c>
      <c r="Z70" s="226">
        <f t="shared" si="67"/>
        <v>3.5714285714284699E-2</v>
      </c>
      <c r="AB70" s="228" t="s">
        <v>117</v>
      </c>
      <c r="AC70" s="380">
        <v>12</v>
      </c>
      <c r="AD70" s="380">
        <v>0.67</v>
      </c>
      <c r="AE70" s="380">
        <v>0.23</v>
      </c>
      <c r="AF70" s="380">
        <v>35</v>
      </c>
      <c r="AG70" s="224">
        <f t="shared" si="60"/>
        <v>4.1875</v>
      </c>
      <c r="AH70" s="225">
        <f t="shared" si="57"/>
        <v>11.964285714285715</v>
      </c>
      <c r="AI70" s="226">
        <f t="shared" si="58"/>
        <v>3.5714285714284699E-2</v>
      </c>
      <c r="AK70" s="228" t="s">
        <v>117</v>
      </c>
      <c r="AL70" s="427">
        <v>12</v>
      </c>
      <c r="AM70" s="427">
        <v>0.67</v>
      </c>
      <c r="AN70" s="427">
        <v>0.23</v>
      </c>
      <c r="AO70" s="427">
        <v>35</v>
      </c>
      <c r="AP70" s="224">
        <f t="shared" si="61"/>
        <v>4.1875</v>
      </c>
      <c r="AQ70" s="225">
        <f t="shared" si="59"/>
        <v>11.964285714285715</v>
      </c>
      <c r="AR70" s="226">
        <f t="shared" si="7"/>
        <v>3.5714285714284699E-2</v>
      </c>
    </row>
    <row r="71" spans="1:44" x14ac:dyDescent="0.3">
      <c r="A71" s="45" t="str">
        <f>IF(AND(Programm!$AD$6=2020,J71&lt;&gt;""),J71,IF(AND(Programm!$AD$6=2021,S71&lt;&gt;""),S71,IF(AND(Programm!$AD$6=2022,AB71&lt;&gt;""),AB71,IF(AND(Programm!$AD$6=2023,AK71&lt;&gt;""),AK71,""))))</f>
        <v>GPS Erbsen/Ackerb.</v>
      </c>
      <c r="B71" s="389">
        <f>IF(AND(Programm!$AD$6=2020,K71&lt;&gt;""),K71,IF(AND(Programm!$AD$6=2021,T71&lt;&gt;""),T71,IF(AND(Programm!$AD$6=2022,AC71&lt;&gt;""),AC71,IF(AND(Programm!$AD$6=2023,AL71&lt;&gt;""),AL71,""))))</f>
        <v>12</v>
      </c>
      <c r="C71" s="389">
        <f>IF(AND(Programm!$AD$6=2020,L71&lt;&gt;""),L71,IF(AND(Programm!$AD$6=2021,U71&lt;&gt;""),U71,IF(AND(Programm!$AD$6=2022,AD71&lt;&gt;""),AD71,IF(AND(Programm!$AD$6=2023,AM71&lt;&gt;""),AM71,""))))</f>
        <v>0.67</v>
      </c>
      <c r="D71" s="389">
        <f>IF(AND(Programm!$AD$6=2020,M71&lt;&gt;""),M71,IF(AND(Programm!$AD$6=2021,V71&lt;&gt;""),V71,IF(AND(Programm!$AD$6=2022,AE71&lt;&gt;""),AE71,IF(AND(Programm!$AD$6=2023,AN71&lt;&gt;""),AN71,""))))</f>
        <v>0.23</v>
      </c>
      <c r="E71" s="389">
        <f>IF(AND(Programm!$AD$6=2020,N71&lt;&gt;""),N71,IF(AND(Programm!$AD$6=2021,W71&lt;&gt;""),W71,IF(AND(Programm!$AD$6=2022,AF71&lt;&gt;""),AF71,IF(AND(Programm!$AD$6=2023,AO71&lt;&gt;""),AO71,""))))</f>
        <v>35</v>
      </c>
      <c r="F71" s="389">
        <f>IF(AND(Programm!$AD$6=2020,O71&lt;&gt;""),O71,IF(AND(Programm!$AD$6=2021,X71&lt;&gt;""),X71,IF(AND(Programm!$AD$6=2022,AG71&lt;&gt;""),AG71,IF(AND(Programm!$AD$6=2023,AP71&lt;&gt;""),AP71,""))))</f>
        <v>4.1875</v>
      </c>
      <c r="G71" s="389">
        <f>IF(AND(Programm!$AD$6=2020,P71&lt;&gt;""),P71,IF(AND(Programm!$AD$6=2021,Y71&lt;&gt;""),Y71,IF(AND(Programm!$AD$6=2022,AH71&lt;&gt;""),AH71,IF(AND(Programm!$AD$6=2023,AQ71&lt;&gt;""),AQ71,""))))</f>
        <v>11.964285714285715</v>
      </c>
      <c r="H71" s="389">
        <f>IF(AND(Programm!$AD$6=2020,Q71&lt;&gt;""),Q71,IF(AND(Programm!$AD$6=2021,Z71&lt;&gt;""),Z71,IF(AND(Programm!$AD$6=2022,AI71&lt;&gt;""),AI71,IF(AND(Programm!$AD$6=2023,AR71&lt;&gt;""),AR71,""))))</f>
        <v>3.5714285714284699E-2</v>
      </c>
      <c r="J71" s="219" t="s">
        <v>118</v>
      </c>
      <c r="K71" s="227">
        <v>10</v>
      </c>
      <c r="L71" s="221">
        <v>0.56000000000000005</v>
      </c>
      <c r="M71" s="222">
        <v>0.23</v>
      </c>
      <c r="N71" s="223">
        <v>35</v>
      </c>
      <c r="O71" s="224">
        <f t="shared" si="62"/>
        <v>3.5000000000000004</v>
      </c>
      <c r="P71" s="225">
        <f t="shared" si="63"/>
        <v>10.000000000000002</v>
      </c>
      <c r="Q71" s="226">
        <f t="shared" si="64"/>
        <v>0</v>
      </c>
      <c r="S71" s="219" t="s">
        <v>118</v>
      </c>
      <c r="T71" s="227">
        <v>12</v>
      </c>
      <c r="U71" s="238">
        <v>0.67</v>
      </c>
      <c r="V71" s="222">
        <v>0.23</v>
      </c>
      <c r="W71" s="223">
        <v>35</v>
      </c>
      <c r="X71" s="224">
        <f t="shared" si="65"/>
        <v>4.1875</v>
      </c>
      <c r="Y71" s="225">
        <f t="shared" si="66"/>
        <v>11.964285714285715</v>
      </c>
      <c r="Z71" s="226">
        <f t="shared" si="67"/>
        <v>3.5714285714284699E-2</v>
      </c>
      <c r="AB71" s="219" t="s">
        <v>118</v>
      </c>
      <c r="AC71" s="380">
        <v>12</v>
      </c>
      <c r="AD71" s="380">
        <v>0.67</v>
      </c>
      <c r="AE71" s="380">
        <v>0.23</v>
      </c>
      <c r="AF71" s="380">
        <v>35</v>
      </c>
      <c r="AG71" s="224">
        <f t="shared" si="60"/>
        <v>4.1875</v>
      </c>
      <c r="AH71" s="225">
        <f t="shared" si="57"/>
        <v>11.964285714285715</v>
      </c>
      <c r="AI71" s="226">
        <f t="shared" si="58"/>
        <v>3.5714285714284699E-2</v>
      </c>
      <c r="AK71" s="219" t="s">
        <v>391</v>
      </c>
      <c r="AL71" s="427">
        <v>12</v>
      </c>
      <c r="AM71" s="427">
        <v>0.67</v>
      </c>
      <c r="AN71" s="427">
        <v>0.23</v>
      </c>
      <c r="AO71" s="427">
        <v>35</v>
      </c>
      <c r="AP71" s="224">
        <f t="shared" si="61"/>
        <v>4.1875</v>
      </c>
      <c r="AQ71" s="225">
        <f t="shared" si="59"/>
        <v>11.964285714285715</v>
      </c>
      <c r="AR71" s="226">
        <f t="shared" si="7"/>
        <v>3.5714285714284699E-2</v>
      </c>
    </row>
    <row r="72" spans="1:44" x14ac:dyDescent="0.3">
      <c r="A72" s="45" t="str">
        <f>IF(AND(Programm!$AD$6=2020,J72&lt;&gt;""),J72,IF(AND(Programm!$AD$6=2021,S72&lt;&gt;""),S72,IF(AND(Programm!$AD$6=2022,AB72&lt;&gt;""),AB72,IF(AND(Programm!$AD$6=2023,AK72&lt;&gt;""),AK72,""))))</f>
        <v xml:space="preserve">GPS Rübsen </v>
      </c>
      <c r="B72" s="389">
        <f>IF(AND(Programm!$AD$6=2020,K72&lt;&gt;""),K72,IF(AND(Programm!$AD$6=2021,T72&lt;&gt;""),T72,IF(AND(Programm!$AD$6=2022,AC72&lt;&gt;""),AC72,IF(AND(Programm!$AD$6=2023,AL72&lt;&gt;""),AL72,""))))</f>
        <v>10</v>
      </c>
      <c r="C72" s="389">
        <f>IF(AND(Programm!$AD$6=2020,L72&lt;&gt;""),L72,IF(AND(Programm!$AD$6=2021,U72&lt;&gt;""),U72,IF(AND(Programm!$AD$6=2022,AD72&lt;&gt;""),AD72,IF(AND(Programm!$AD$6=2023,AM72&lt;&gt;""),AM72,""))))</f>
        <v>0.56000000000000005</v>
      </c>
      <c r="D72" s="389">
        <f>IF(AND(Programm!$AD$6=2020,M72&lt;&gt;""),M72,IF(AND(Programm!$AD$6=2021,V72&lt;&gt;""),V72,IF(AND(Programm!$AD$6=2022,AE72&lt;&gt;""),AE72,IF(AND(Programm!$AD$6=2023,AN72&lt;&gt;""),AN72,""))))</f>
        <v>0.23</v>
      </c>
      <c r="E72" s="389">
        <f>IF(AND(Programm!$AD$6=2020,N72&lt;&gt;""),N72,IF(AND(Programm!$AD$6=2021,W72&lt;&gt;""),W72,IF(AND(Programm!$AD$6=2022,AF72&lt;&gt;""),AF72,IF(AND(Programm!$AD$6=2023,AO72&lt;&gt;""),AO72,""))))</f>
        <v>35</v>
      </c>
      <c r="F72" s="389">
        <f>IF(AND(Programm!$AD$6=2020,O72&lt;&gt;""),O72,IF(AND(Programm!$AD$6=2021,X72&lt;&gt;""),X72,IF(AND(Programm!$AD$6=2022,AG72&lt;&gt;""),AG72,IF(AND(Programm!$AD$6=2023,AP72&lt;&gt;""),AP72,""))))</f>
        <v>3.5000000000000004</v>
      </c>
      <c r="G72" s="389">
        <f>IF(AND(Programm!$AD$6=2020,P72&lt;&gt;""),P72,IF(AND(Programm!$AD$6=2021,Y72&lt;&gt;""),Y72,IF(AND(Programm!$AD$6=2022,AH72&lt;&gt;""),AH72,IF(AND(Programm!$AD$6=2023,AQ72&lt;&gt;""),AQ72,""))))</f>
        <v>10.000000000000002</v>
      </c>
      <c r="H72" s="389">
        <f>IF(AND(Programm!$AD$6=2020,Q72&lt;&gt;""),Q72,IF(AND(Programm!$AD$6=2021,Z72&lt;&gt;""),Z72,IF(AND(Programm!$AD$6=2022,AI72&lt;&gt;""),AI72,IF(AND(Programm!$AD$6=2023,AR72&lt;&gt;""),AR72,""))))</f>
        <v>0</v>
      </c>
      <c r="J72" s="219" t="s">
        <v>119</v>
      </c>
      <c r="K72" s="227">
        <v>10</v>
      </c>
      <c r="L72" s="221">
        <v>0.56000000000000005</v>
      </c>
      <c r="M72" s="222">
        <v>0.23</v>
      </c>
      <c r="N72" s="223">
        <v>35</v>
      </c>
      <c r="O72" s="224">
        <f t="shared" ref="O72:O74" si="68">+L72*6.25</f>
        <v>3.5000000000000004</v>
      </c>
      <c r="P72" s="225">
        <f t="shared" ref="P72:P74" si="69">+O72/N72*100</f>
        <v>10.000000000000002</v>
      </c>
      <c r="Q72" s="226">
        <f t="shared" ref="Q72:Q74" si="70">+K72-P72</f>
        <v>0</v>
      </c>
      <c r="S72" s="219" t="s">
        <v>119</v>
      </c>
      <c r="T72" s="227">
        <v>10</v>
      </c>
      <c r="U72" s="221">
        <v>0.56000000000000005</v>
      </c>
      <c r="V72" s="222">
        <v>0.23</v>
      </c>
      <c r="W72" s="223">
        <v>35</v>
      </c>
      <c r="X72" s="224">
        <f t="shared" ref="X72" si="71">+U72*6.25</f>
        <v>3.5000000000000004</v>
      </c>
      <c r="Y72" s="225">
        <f t="shared" ref="Y72:Y74" si="72">+X72/W72*100</f>
        <v>10.000000000000002</v>
      </c>
      <c r="Z72" s="226">
        <f t="shared" ref="Z72:Z74" si="73">+T72-Y72</f>
        <v>0</v>
      </c>
      <c r="AB72" s="219" t="s">
        <v>119</v>
      </c>
      <c r="AC72" s="387">
        <v>10</v>
      </c>
      <c r="AD72" s="380">
        <v>0.56000000000000005</v>
      </c>
      <c r="AE72" s="380">
        <v>0.23</v>
      </c>
      <c r="AF72" s="380">
        <v>35</v>
      </c>
      <c r="AG72" s="224">
        <f t="shared" si="60"/>
        <v>3.5000000000000004</v>
      </c>
      <c r="AH72" s="225">
        <f t="shared" si="57"/>
        <v>10.000000000000002</v>
      </c>
      <c r="AI72" s="226">
        <f t="shared" si="58"/>
        <v>0</v>
      </c>
      <c r="AK72" s="219" t="s">
        <v>119</v>
      </c>
      <c r="AL72" s="427">
        <v>10</v>
      </c>
      <c r="AM72" s="427">
        <v>0.56000000000000005</v>
      </c>
      <c r="AN72" s="427">
        <v>0.23</v>
      </c>
      <c r="AO72" s="427">
        <v>35</v>
      </c>
      <c r="AP72" s="224">
        <f t="shared" si="61"/>
        <v>3.5000000000000004</v>
      </c>
      <c r="AQ72" s="225">
        <f t="shared" si="59"/>
        <v>10.000000000000002</v>
      </c>
      <c r="AR72" s="226">
        <f t="shared" ref="AR72:AR135" si="74">+AL72-AQ72</f>
        <v>0</v>
      </c>
    </row>
    <row r="73" spans="1:44" x14ac:dyDescent="0.3">
      <c r="A73" s="45" t="str">
        <f>IF(AND(Programm!$AD$6=2020,J73&lt;&gt;""),J73,IF(AND(Programm!$AD$6=2021,S73&lt;&gt;""),S73,IF(AND(Programm!$AD$6=2022,AB73&lt;&gt;""),AB73,IF(AND(Programm!$AD$6=2023,AK73&lt;&gt;""),AK73,""))))</f>
        <v>GPS Wicken</v>
      </c>
      <c r="B73" s="389">
        <f>IF(AND(Programm!$AD$6=2020,K73&lt;&gt;""),K73,IF(AND(Programm!$AD$6=2021,T73&lt;&gt;""),T73,IF(AND(Programm!$AD$6=2022,AC73&lt;&gt;""),AC73,IF(AND(Programm!$AD$6=2023,AL73&lt;&gt;""),AL73,""))))</f>
        <v>12</v>
      </c>
      <c r="C73" s="389">
        <f>IF(AND(Programm!$AD$6=2020,L73&lt;&gt;""),L73,IF(AND(Programm!$AD$6=2021,U73&lt;&gt;""),U73,IF(AND(Programm!$AD$6=2022,AD73&lt;&gt;""),AD73,IF(AND(Programm!$AD$6=2023,AM73&lt;&gt;""),AM73,""))))</f>
        <v>0.67</v>
      </c>
      <c r="D73" s="389">
        <f>IF(AND(Programm!$AD$6=2020,M73&lt;&gt;""),M73,IF(AND(Programm!$AD$6=2021,V73&lt;&gt;""),V73,IF(AND(Programm!$AD$6=2022,AE73&lt;&gt;""),AE73,IF(AND(Programm!$AD$6=2023,AN73&lt;&gt;""),AN73,""))))</f>
        <v>0.23</v>
      </c>
      <c r="E73" s="389">
        <f>IF(AND(Programm!$AD$6=2020,N73&lt;&gt;""),N73,IF(AND(Programm!$AD$6=2021,W73&lt;&gt;""),W73,IF(AND(Programm!$AD$6=2022,AF73&lt;&gt;""),AF73,IF(AND(Programm!$AD$6=2023,AO73&lt;&gt;""),AO73,""))))</f>
        <v>35</v>
      </c>
      <c r="F73" s="389">
        <f>IF(AND(Programm!$AD$6=2020,O73&lt;&gt;""),O73,IF(AND(Programm!$AD$6=2021,X73&lt;&gt;""),X73,IF(AND(Programm!$AD$6=2022,AG73&lt;&gt;""),AG73,IF(AND(Programm!$AD$6=2023,AP73&lt;&gt;""),AP73,""))))</f>
        <v>4.1875</v>
      </c>
      <c r="G73" s="389">
        <f>IF(AND(Programm!$AD$6=2020,P73&lt;&gt;""),P73,IF(AND(Programm!$AD$6=2021,Y73&lt;&gt;""),Y73,IF(AND(Programm!$AD$6=2022,AH73&lt;&gt;""),AH73,IF(AND(Programm!$AD$6=2023,AQ73&lt;&gt;""),AQ73,""))))</f>
        <v>11.964285714285715</v>
      </c>
      <c r="H73" s="389">
        <f>IF(AND(Programm!$AD$6=2020,Q73&lt;&gt;""),Q73,IF(AND(Programm!$AD$6=2021,Z73&lt;&gt;""),Z73,IF(AND(Programm!$AD$6=2022,AI73&lt;&gt;""),AI73,IF(AND(Programm!$AD$6=2023,AR73&lt;&gt;""),AR73,""))))</f>
        <v>3.5714285714284699E-2</v>
      </c>
      <c r="J73" s="219" t="s">
        <v>120</v>
      </c>
      <c r="K73" s="227">
        <v>10</v>
      </c>
      <c r="L73" s="221">
        <v>0.56000000000000005</v>
      </c>
      <c r="M73" s="222">
        <v>0.23</v>
      </c>
      <c r="N73" s="223">
        <v>35</v>
      </c>
      <c r="O73" s="224">
        <f t="shared" si="68"/>
        <v>3.5000000000000004</v>
      </c>
      <c r="P73" s="225">
        <f t="shared" si="69"/>
        <v>10.000000000000002</v>
      </c>
      <c r="Q73" s="226">
        <f t="shared" si="70"/>
        <v>0</v>
      </c>
      <c r="S73" s="219" t="s">
        <v>120</v>
      </c>
      <c r="T73" s="227">
        <v>12</v>
      </c>
      <c r="U73" s="238">
        <v>0.67</v>
      </c>
      <c r="V73" s="222">
        <v>0.23</v>
      </c>
      <c r="W73" s="223">
        <v>35</v>
      </c>
      <c r="X73" s="224">
        <f>+U73*6.25</f>
        <v>4.1875</v>
      </c>
      <c r="Y73" s="225">
        <f t="shared" si="72"/>
        <v>11.964285714285715</v>
      </c>
      <c r="Z73" s="226">
        <f t="shared" si="73"/>
        <v>3.5714285714284699E-2</v>
      </c>
      <c r="AB73" s="219" t="s">
        <v>120</v>
      </c>
      <c r="AC73" s="380">
        <v>12</v>
      </c>
      <c r="AD73" s="380">
        <v>0.67</v>
      </c>
      <c r="AE73" s="380">
        <v>0.23</v>
      </c>
      <c r="AF73" s="380">
        <v>35</v>
      </c>
      <c r="AG73" s="224">
        <f t="shared" si="60"/>
        <v>4.1875</v>
      </c>
      <c r="AH73" s="225">
        <f t="shared" si="57"/>
        <v>11.964285714285715</v>
      </c>
      <c r="AI73" s="226">
        <f t="shared" si="58"/>
        <v>3.5714285714284699E-2</v>
      </c>
      <c r="AK73" s="219" t="s">
        <v>120</v>
      </c>
      <c r="AL73" s="427">
        <v>12</v>
      </c>
      <c r="AM73" s="427">
        <v>0.67</v>
      </c>
      <c r="AN73" s="427">
        <v>0.23</v>
      </c>
      <c r="AO73" s="427">
        <v>35</v>
      </c>
      <c r="AP73" s="224">
        <f t="shared" si="61"/>
        <v>4.1875</v>
      </c>
      <c r="AQ73" s="225">
        <f t="shared" si="59"/>
        <v>11.964285714285715</v>
      </c>
      <c r="AR73" s="226">
        <f t="shared" si="74"/>
        <v>3.5714285714284699E-2</v>
      </c>
    </row>
    <row r="74" spans="1:44" x14ac:dyDescent="0.3">
      <c r="A74" s="45" t="str">
        <f>IF(AND(Programm!$AD$6=2020,J74&lt;&gt;""),J74,IF(AND(Programm!$AD$6=2021,S74&lt;&gt;""),S74,IF(AND(Programm!$AD$6=2022,AB74&lt;&gt;""),AB74,IF(AND(Programm!$AD$6=2023,AK74&lt;&gt;""),AK74,""))))</f>
        <v>GPS Winterraps</v>
      </c>
      <c r="B74" s="389">
        <f>IF(AND(Programm!$AD$6=2020,K74&lt;&gt;""),K74,IF(AND(Programm!$AD$6=2021,T74&lt;&gt;""),T74,IF(AND(Programm!$AD$6=2022,AC74&lt;&gt;""),AC74,IF(AND(Programm!$AD$6=2023,AL74&lt;&gt;""),AL74,""))))</f>
        <v>10</v>
      </c>
      <c r="C74" s="389">
        <f>IF(AND(Programm!$AD$6=2020,L74&lt;&gt;""),L74,IF(AND(Programm!$AD$6=2021,U74&lt;&gt;""),U74,IF(AND(Programm!$AD$6=2022,AD74&lt;&gt;""),AD74,IF(AND(Programm!$AD$6=2023,AM74&lt;&gt;""),AM74,""))))</f>
        <v>0.56000000000000005</v>
      </c>
      <c r="D74" s="389">
        <f>IF(AND(Programm!$AD$6=2020,M74&lt;&gt;""),M74,IF(AND(Programm!$AD$6=2021,V74&lt;&gt;""),V74,IF(AND(Programm!$AD$6=2022,AE74&lt;&gt;""),AE74,IF(AND(Programm!$AD$6=2023,AN74&lt;&gt;""),AN74,""))))</f>
        <v>0.23</v>
      </c>
      <c r="E74" s="389">
        <f>IF(AND(Programm!$AD$6=2020,N74&lt;&gt;""),N74,IF(AND(Programm!$AD$6=2021,W74&lt;&gt;""),W74,IF(AND(Programm!$AD$6=2022,AF74&lt;&gt;""),AF74,IF(AND(Programm!$AD$6=2023,AO74&lt;&gt;""),AO74,""))))</f>
        <v>35</v>
      </c>
      <c r="F74" s="389">
        <f>IF(AND(Programm!$AD$6=2020,O74&lt;&gt;""),O74,IF(AND(Programm!$AD$6=2021,X74&lt;&gt;""),X74,IF(AND(Programm!$AD$6=2022,AG74&lt;&gt;""),AG74,IF(AND(Programm!$AD$6=2023,AP74&lt;&gt;""),AP74,""))))</f>
        <v>3.5000000000000004</v>
      </c>
      <c r="G74" s="389">
        <f>IF(AND(Programm!$AD$6=2020,P74&lt;&gt;""),P74,IF(AND(Programm!$AD$6=2021,Y74&lt;&gt;""),Y74,IF(AND(Programm!$AD$6=2022,AH74&lt;&gt;""),AH74,IF(AND(Programm!$AD$6=2023,AQ74&lt;&gt;""),AQ74,""))))</f>
        <v>10.000000000000002</v>
      </c>
      <c r="H74" s="389">
        <f>IF(AND(Programm!$AD$6=2020,Q74&lt;&gt;""),Q74,IF(AND(Programm!$AD$6=2021,Z74&lt;&gt;""),Z74,IF(AND(Programm!$AD$6=2022,AI74&lt;&gt;""),AI74,IF(AND(Programm!$AD$6=2023,AR74&lt;&gt;""),AR74,""))))</f>
        <v>0</v>
      </c>
      <c r="J74" s="228" t="s">
        <v>121</v>
      </c>
      <c r="K74" s="227">
        <v>10</v>
      </c>
      <c r="L74" s="221">
        <v>0.56000000000000005</v>
      </c>
      <c r="M74" s="222">
        <v>0.23</v>
      </c>
      <c r="N74" s="223">
        <v>35</v>
      </c>
      <c r="O74" s="224">
        <f t="shared" si="68"/>
        <v>3.5000000000000004</v>
      </c>
      <c r="P74" s="225">
        <f t="shared" si="69"/>
        <v>10.000000000000002</v>
      </c>
      <c r="Q74" s="226">
        <f t="shared" si="70"/>
        <v>0</v>
      </c>
      <c r="S74" s="228" t="s">
        <v>121</v>
      </c>
      <c r="T74" s="227">
        <v>10</v>
      </c>
      <c r="U74" s="221">
        <v>0.56000000000000005</v>
      </c>
      <c r="V74" s="222">
        <v>0.23</v>
      </c>
      <c r="W74" s="223">
        <v>35</v>
      </c>
      <c r="X74" s="224">
        <f t="shared" ref="X74" si="75">+U74*6.25</f>
        <v>3.5000000000000004</v>
      </c>
      <c r="Y74" s="225">
        <f t="shared" si="72"/>
        <v>10.000000000000002</v>
      </c>
      <c r="Z74" s="226">
        <f t="shared" si="73"/>
        <v>0</v>
      </c>
      <c r="AB74" s="228" t="s">
        <v>362</v>
      </c>
      <c r="AC74" s="387">
        <v>10</v>
      </c>
      <c r="AD74" s="380">
        <v>0.56000000000000005</v>
      </c>
      <c r="AE74" s="380">
        <v>0.23</v>
      </c>
      <c r="AF74" s="380">
        <v>35</v>
      </c>
      <c r="AG74" s="224">
        <f t="shared" si="60"/>
        <v>3.5000000000000004</v>
      </c>
      <c r="AH74" s="225">
        <f t="shared" si="57"/>
        <v>10.000000000000002</v>
      </c>
      <c r="AI74" s="226">
        <f t="shared" si="58"/>
        <v>0</v>
      </c>
      <c r="AK74" s="228" t="s">
        <v>362</v>
      </c>
      <c r="AL74" s="427">
        <v>10</v>
      </c>
      <c r="AM74" s="427">
        <v>0.56000000000000005</v>
      </c>
      <c r="AN74" s="427">
        <v>0.23</v>
      </c>
      <c r="AO74" s="427">
        <v>35</v>
      </c>
      <c r="AP74" s="224">
        <f t="shared" si="61"/>
        <v>3.5000000000000004</v>
      </c>
      <c r="AQ74" s="225">
        <f t="shared" si="59"/>
        <v>10.000000000000002</v>
      </c>
      <c r="AR74" s="226">
        <f t="shared" si="74"/>
        <v>0</v>
      </c>
    </row>
    <row r="75" spans="1:44" x14ac:dyDescent="0.3">
      <c r="A75" s="45" t="str">
        <f>IF(AND(Programm!$AD$6=2020,J75&lt;&gt;""),J75,IF(AND(Programm!$AD$6=2021,S75&lt;&gt;""),S75,IF(AND(Programm!$AD$6=2022,AB75&lt;&gt;""),AB75,IF(AND(Programm!$AD$6=2023,AK75&lt;&gt;""),AK75,""))))</f>
        <v xml:space="preserve"> +++Milch+++</v>
      </c>
      <c r="B75" s="389" t="str">
        <f>IF(AND(Programm!$AD$6=2020,K75&lt;&gt;""),K75,IF(AND(Programm!$AD$6=2021,T75&lt;&gt;""),T75,IF(AND(Programm!$AD$6=2022,AC75&lt;&gt;""),AC75,IF(AND(Programm!$AD$6=2023,AL75&lt;&gt;""),AL75,""))))</f>
        <v/>
      </c>
      <c r="C75" s="389" t="str">
        <f>IF(AND(Programm!$AD$6=2020,L75&lt;&gt;""),L75,IF(AND(Programm!$AD$6=2021,U75&lt;&gt;""),U75,IF(AND(Programm!$AD$6=2022,AD75&lt;&gt;""),AD75,IF(AND(Programm!$AD$6=2023,AM75&lt;&gt;""),AM75,""))))</f>
        <v/>
      </c>
      <c r="D75" s="389" t="str">
        <f>IF(AND(Programm!$AD$6=2020,M75&lt;&gt;""),M75,IF(AND(Programm!$AD$6=2021,V75&lt;&gt;""),V75,IF(AND(Programm!$AD$6=2022,AE75&lt;&gt;""),AE75,IF(AND(Programm!$AD$6=2023,AN75&lt;&gt;""),AN75,""))))</f>
        <v/>
      </c>
      <c r="E75" s="389" t="str">
        <f>IF(AND(Programm!$AD$6=2020,N75&lt;&gt;""),N75,IF(AND(Programm!$AD$6=2021,W75&lt;&gt;""),W75,IF(AND(Programm!$AD$6=2022,AF75&lt;&gt;""),AF75,IF(AND(Programm!$AD$6=2023,AO75&lt;&gt;""),AO75,""))))</f>
        <v/>
      </c>
      <c r="F75" s="389" t="str">
        <f>IF(AND(Programm!$AD$6=2020,O75&lt;&gt;""),O75,IF(AND(Programm!$AD$6=2021,X75&lt;&gt;""),X75,IF(AND(Programm!$AD$6=2022,AG75&lt;&gt;""),AG75,IF(AND(Programm!$AD$6=2023,AP75&lt;&gt;""),AP75,""))))</f>
        <v/>
      </c>
      <c r="G75" s="389" t="str">
        <f>IF(AND(Programm!$AD$6=2020,P75&lt;&gt;""),P75,IF(AND(Programm!$AD$6=2021,Y75&lt;&gt;""),Y75,IF(AND(Programm!$AD$6=2022,AH75&lt;&gt;""),AH75,IF(AND(Programm!$AD$6=2023,AQ75&lt;&gt;""),AQ75,""))))</f>
        <v/>
      </c>
      <c r="H75" s="389" t="str">
        <f>IF(AND(Programm!$AD$6=2020,Q75&lt;&gt;""),Q75,IF(AND(Programm!$AD$6=2021,Z75&lt;&gt;""),Z75,IF(AND(Programm!$AD$6=2022,AI75&lt;&gt;""),AI75,IF(AND(Programm!$AD$6=2023,AR75&lt;&gt;""),AR75,""))))</f>
        <v/>
      </c>
      <c r="J75" s="230" t="s">
        <v>122</v>
      </c>
      <c r="K75" s="220"/>
      <c r="L75" s="221"/>
      <c r="M75" s="222"/>
      <c r="N75" s="223"/>
      <c r="O75" s="224"/>
      <c r="P75" s="225"/>
      <c r="Q75" s="226"/>
      <c r="S75" s="230" t="s">
        <v>122</v>
      </c>
      <c r="T75" s="220"/>
      <c r="U75" s="221"/>
      <c r="V75" s="222"/>
      <c r="W75" s="223"/>
      <c r="X75" s="224"/>
      <c r="Y75" s="225"/>
      <c r="Z75" s="226"/>
      <c r="AB75" s="230" t="s">
        <v>122</v>
      </c>
      <c r="AC75" s="380"/>
      <c r="AD75" s="380"/>
      <c r="AE75" s="380"/>
      <c r="AF75" s="380"/>
      <c r="AG75" s="224"/>
      <c r="AH75" s="225"/>
      <c r="AI75" s="226"/>
      <c r="AK75" s="230" t="s">
        <v>122</v>
      </c>
      <c r="AL75" s="427"/>
      <c r="AM75" s="427"/>
      <c r="AN75" s="427"/>
      <c r="AO75" s="427"/>
      <c r="AP75" s="224"/>
      <c r="AQ75" s="225"/>
      <c r="AR75" s="226"/>
    </row>
    <row r="76" spans="1:44" x14ac:dyDescent="0.3">
      <c r="A76" s="45" t="str">
        <f>IF(AND(Programm!$AD$6=2020,J76&lt;&gt;""),J76,IF(AND(Programm!$AD$6=2021,S76&lt;&gt;""),S76,IF(AND(Programm!$AD$6=2022,AB76&lt;&gt;""),AB76,IF(AND(Programm!$AD$6=2023,AK76&lt;&gt;""),AK76,""))))</f>
        <v>Kuhmilch (3,2 % Eiweiß)</v>
      </c>
      <c r="B76" s="389">
        <f>IF(AND(Programm!$AD$6=2020,K76&lt;&gt;""),K76,IF(AND(Programm!$AD$6=2021,T76&lt;&gt;""),T76,IF(AND(Programm!$AD$6=2022,AC76&lt;&gt;""),AC76,IF(AND(Programm!$AD$6=2023,AL76&lt;&gt;""),AL76,""))))</f>
        <v>24.4</v>
      </c>
      <c r="C76" s="389">
        <f>IF(AND(Programm!$AD$6=2020,L76&lt;&gt;""),L76,IF(AND(Programm!$AD$6=2021,U76&lt;&gt;""),U76,IF(AND(Programm!$AD$6=2022,AD76&lt;&gt;""),AD76,IF(AND(Programm!$AD$6=2023,AM76&lt;&gt;""),AM76,""))))</f>
        <v>0.5</v>
      </c>
      <c r="D76" s="389">
        <f>IF(AND(Programm!$AD$6=2020,M76&lt;&gt;""),M76,IF(AND(Programm!$AD$6=2021,V76&lt;&gt;""),V76,IF(AND(Programm!$AD$6=2022,AE76&lt;&gt;""),AE76,IF(AND(Programm!$AD$6=2023,AN76&lt;&gt;""),AN76,""))))</f>
        <v>0.23</v>
      </c>
      <c r="E76" s="389">
        <f>IF(AND(Programm!$AD$6=2020,N76&lt;&gt;""),N76,IF(AND(Programm!$AD$6=2021,W76&lt;&gt;""),W76,IF(AND(Programm!$AD$6=2022,AF76&lt;&gt;""),AF76,IF(AND(Programm!$AD$6=2023,AO76&lt;&gt;""),AO76,""))))</f>
        <v>13.1</v>
      </c>
      <c r="F76" s="389">
        <f>IF(AND(Programm!$AD$6=2020,O76&lt;&gt;""),O76,IF(AND(Programm!$AD$6=2021,X76&lt;&gt;""),X76,IF(AND(Programm!$AD$6=2022,AG76&lt;&gt;""),AG76,IF(AND(Programm!$AD$6=2023,AP76&lt;&gt;""),AP76,""))))</f>
        <v>3.125</v>
      </c>
      <c r="G76" s="389">
        <f>IF(AND(Programm!$AD$6=2020,P76&lt;&gt;""),P76,IF(AND(Programm!$AD$6=2021,Y76&lt;&gt;""),Y76,IF(AND(Programm!$AD$6=2022,AH76&lt;&gt;""),AH76,IF(AND(Programm!$AD$6=2023,AQ76&lt;&gt;""),AQ76,""))))</f>
        <v>23.854961832061068</v>
      </c>
      <c r="H76" s="389">
        <f>IF(AND(Programm!$AD$6=2020,Q76&lt;&gt;""),Q76,IF(AND(Programm!$AD$6=2021,Z76&lt;&gt;""),Z76,IF(AND(Programm!$AD$6=2022,AI76&lt;&gt;""),AI76,IF(AND(Programm!$AD$6=2023,AR76&lt;&gt;""),AR76,""))))</f>
        <v>0.54503816793893023</v>
      </c>
      <c r="J76" s="231" t="s">
        <v>123</v>
      </c>
      <c r="K76" s="220">
        <v>24.4</v>
      </c>
      <c r="L76" s="221">
        <v>0.5</v>
      </c>
      <c r="M76" s="222">
        <v>0.23</v>
      </c>
      <c r="N76" s="223">
        <v>13.1</v>
      </c>
      <c r="O76" s="224">
        <f t="shared" ref="O76:O81" si="76">+L76*6.25</f>
        <v>3.125</v>
      </c>
      <c r="P76" s="225">
        <f t="shared" ref="P76" si="77">+O76/N76*100</f>
        <v>23.854961832061068</v>
      </c>
      <c r="Q76" s="226">
        <f t="shared" ref="Q76:Q81" si="78">+K76-P76</f>
        <v>0.54503816793893023</v>
      </c>
      <c r="S76" s="231" t="s">
        <v>123</v>
      </c>
      <c r="T76" s="220">
        <v>24.4</v>
      </c>
      <c r="U76" s="221">
        <v>0.5</v>
      </c>
      <c r="V76" s="222">
        <v>0.23</v>
      </c>
      <c r="W76" s="223">
        <v>13.1</v>
      </c>
      <c r="X76" s="224">
        <f t="shared" ref="X76:X81" si="79">+U76*6.25</f>
        <v>3.125</v>
      </c>
      <c r="Y76" s="225">
        <f t="shared" ref="Y76" si="80">+X76/W76*100</f>
        <v>23.854961832061068</v>
      </c>
      <c r="Z76" s="226">
        <f t="shared" ref="Z76:Z81" si="81">+T76-Y76</f>
        <v>0.54503816793893023</v>
      </c>
      <c r="AB76" s="231" t="s">
        <v>123</v>
      </c>
      <c r="AC76" s="380">
        <v>24.4</v>
      </c>
      <c r="AD76" s="387">
        <f>U76</f>
        <v>0.5</v>
      </c>
      <c r="AE76" s="380">
        <v>0.23</v>
      </c>
      <c r="AF76" s="380">
        <v>13.1</v>
      </c>
      <c r="AG76" s="224">
        <f t="shared" ref="AG76:AG81" si="82">+AD76*6.25</f>
        <v>3.125</v>
      </c>
      <c r="AH76" s="225">
        <f t="shared" ref="AH76:AH81" si="83">+AG76/AF76*100</f>
        <v>23.854961832061068</v>
      </c>
      <c r="AI76" s="226">
        <f t="shared" ref="AI76:AI81" si="84">+AC76-AH76</f>
        <v>0.54503816793893023</v>
      </c>
      <c r="AK76" s="231" t="s">
        <v>123</v>
      </c>
      <c r="AL76" s="427">
        <v>24.4</v>
      </c>
      <c r="AM76" s="427">
        <v>0.5</v>
      </c>
      <c r="AN76" s="427">
        <v>0.23</v>
      </c>
      <c r="AO76" s="427">
        <v>13.1</v>
      </c>
      <c r="AP76" s="224">
        <f t="shared" ref="AP76:AP81" si="85">+AM76*6.25</f>
        <v>3.125</v>
      </c>
      <c r="AQ76" s="225">
        <f t="shared" ref="AQ76:AQ81" si="86">+AP76/AO76*100</f>
        <v>23.854961832061068</v>
      </c>
      <c r="AR76" s="226">
        <f t="shared" si="74"/>
        <v>0.54503816793893023</v>
      </c>
    </row>
    <row r="77" spans="1:44" x14ac:dyDescent="0.3">
      <c r="A77" s="45" t="str">
        <f>IF(AND(Programm!$AD$6=2020,J77&lt;&gt;""),J77,IF(AND(Programm!$AD$6=2021,S77&lt;&gt;""),S77,IF(AND(Programm!$AD$6=2022,AB77&lt;&gt;""),AB77,IF(AND(Programm!$AD$6=2023,AK77&lt;&gt;""),AK77,""))))</f>
        <v>Kuhmilch (3,4 % Eiweiß)</v>
      </c>
      <c r="B77" s="389">
        <f>IF(AND(Programm!$AD$6=2020,K77&lt;&gt;""),K77,IF(AND(Programm!$AD$6=2021,T77&lt;&gt;""),T77,IF(AND(Programm!$AD$6=2022,AC77&lt;&gt;""),AC77,IF(AND(Programm!$AD$6=2023,AL77&lt;&gt;""),AL77,""))))</f>
        <v>25.4</v>
      </c>
      <c r="C77" s="389">
        <f>IF(AND(Programm!$AD$6=2020,L77&lt;&gt;""),L77,IF(AND(Programm!$AD$6=2021,U77&lt;&gt;""),U77,IF(AND(Programm!$AD$6=2022,AD77&lt;&gt;""),AD77,IF(AND(Programm!$AD$6=2023,AM77&lt;&gt;""),AM77,""))))</f>
        <v>0.53</v>
      </c>
      <c r="D77" s="389">
        <f>IF(AND(Programm!$AD$6=2020,M77&lt;&gt;""),M77,IF(AND(Programm!$AD$6=2021,V77&lt;&gt;""),V77,IF(AND(Programm!$AD$6=2022,AE77&lt;&gt;""),AE77,IF(AND(Programm!$AD$6=2023,AN77&lt;&gt;""),AN77,""))))</f>
        <v>0.23</v>
      </c>
      <c r="E77" s="389">
        <f>IF(AND(Programm!$AD$6=2020,N77&lt;&gt;""),N77,IF(AND(Programm!$AD$6=2021,W77&lt;&gt;""),W77,IF(AND(Programm!$AD$6=2022,AF77&lt;&gt;""),AF77,IF(AND(Programm!$AD$6=2023,AO77&lt;&gt;""),AO77,""))))</f>
        <v>13.3</v>
      </c>
      <c r="F77" s="389">
        <f>IF(AND(Programm!$AD$6=2020,O77&lt;&gt;""),O77,IF(AND(Programm!$AD$6=2021,X77&lt;&gt;""),X77,IF(AND(Programm!$AD$6=2022,AG77&lt;&gt;""),AG77,IF(AND(Programm!$AD$6=2023,AP77&lt;&gt;""),AP77,""))))</f>
        <v>3.3125</v>
      </c>
      <c r="G77" s="389">
        <f>IF(AND(Programm!$AD$6=2020,P77&lt;&gt;""),P77,IF(AND(Programm!$AD$6=2021,Y77&lt;&gt;""),Y77,IF(AND(Programm!$AD$6=2022,AH77&lt;&gt;""),AH77,IF(AND(Programm!$AD$6=2023,AQ77&lt;&gt;""),AQ77,""))))</f>
        <v>24.906015037593985</v>
      </c>
      <c r="H77" s="389">
        <f>IF(AND(Programm!$AD$6=2020,Q77&lt;&gt;""),Q77,IF(AND(Programm!$AD$6=2021,Z77&lt;&gt;""),Z77,IF(AND(Programm!$AD$6=2022,AI77&lt;&gt;""),AI77,IF(AND(Programm!$AD$6=2023,AR77&lt;&gt;""),AR77,""))))</f>
        <v>0.49398496240601375</v>
      </c>
      <c r="J77" s="231" t="s">
        <v>124</v>
      </c>
      <c r="K77" s="220">
        <v>25.4</v>
      </c>
      <c r="L77" s="221">
        <v>0.53</v>
      </c>
      <c r="M77" s="222">
        <v>0.23</v>
      </c>
      <c r="N77" s="223">
        <v>13.3</v>
      </c>
      <c r="O77" s="224">
        <f t="shared" si="76"/>
        <v>3.3125</v>
      </c>
      <c r="P77" s="225">
        <f>+O77/N77*100</f>
        <v>24.906015037593985</v>
      </c>
      <c r="Q77" s="226">
        <f t="shared" si="78"/>
        <v>0.49398496240601375</v>
      </c>
      <c r="S77" s="231" t="s">
        <v>124</v>
      </c>
      <c r="T77" s="220">
        <v>25.4</v>
      </c>
      <c r="U77" s="221">
        <v>0.53</v>
      </c>
      <c r="V77" s="222">
        <v>0.23</v>
      </c>
      <c r="W77" s="223">
        <v>13.3</v>
      </c>
      <c r="X77" s="224">
        <f t="shared" si="79"/>
        <v>3.3125</v>
      </c>
      <c r="Y77" s="225">
        <f>+X77/W77*100</f>
        <v>24.906015037593985</v>
      </c>
      <c r="Z77" s="226">
        <f t="shared" si="81"/>
        <v>0.49398496240601375</v>
      </c>
      <c r="AB77" s="231" t="s">
        <v>124</v>
      </c>
      <c r="AC77" s="380">
        <v>25.4</v>
      </c>
      <c r="AD77" s="380">
        <v>0.53</v>
      </c>
      <c r="AE77" s="380">
        <v>0.23</v>
      </c>
      <c r="AF77" s="380">
        <v>13.3</v>
      </c>
      <c r="AG77" s="224">
        <f t="shared" si="82"/>
        <v>3.3125</v>
      </c>
      <c r="AH77" s="225">
        <f t="shared" si="83"/>
        <v>24.906015037593985</v>
      </c>
      <c r="AI77" s="226">
        <f t="shared" si="84"/>
        <v>0.49398496240601375</v>
      </c>
      <c r="AK77" s="231" t="s">
        <v>124</v>
      </c>
      <c r="AL77" s="427">
        <v>25.4</v>
      </c>
      <c r="AM77" s="427">
        <v>0.53</v>
      </c>
      <c r="AN77" s="427">
        <v>0.23</v>
      </c>
      <c r="AO77" s="427">
        <v>13.3</v>
      </c>
      <c r="AP77" s="224">
        <f t="shared" si="85"/>
        <v>3.3125</v>
      </c>
      <c r="AQ77" s="225">
        <f t="shared" si="86"/>
        <v>24.906015037593985</v>
      </c>
      <c r="AR77" s="226">
        <f t="shared" si="74"/>
        <v>0.49398496240601375</v>
      </c>
    </row>
    <row r="78" spans="1:44" x14ac:dyDescent="0.3">
      <c r="A78" s="45" t="str">
        <f>IF(AND(Programm!$AD$6=2020,J78&lt;&gt;""),J78,IF(AND(Programm!$AD$6=2021,S78&lt;&gt;""),S78,IF(AND(Programm!$AD$6=2022,AB78&lt;&gt;""),AB78,IF(AND(Programm!$AD$6=2023,AK78&lt;&gt;""),AK78,""))))</f>
        <v>Kuhmilch (3,6 % Eiweiß)</v>
      </c>
      <c r="B78" s="389">
        <f>IF(AND(Programm!$AD$6=2020,K78&lt;&gt;""),K78,IF(AND(Programm!$AD$6=2021,T78&lt;&gt;""),T78,IF(AND(Programm!$AD$6=2022,AC78&lt;&gt;""),AC78,IF(AND(Programm!$AD$6=2023,AL78&lt;&gt;""),AL78,""))))</f>
        <v>26.5</v>
      </c>
      <c r="C78" s="389">
        <f>IF(AND(Programm!$AD$6=2020,L78&lt;&gt;""),L78,IF(AND(Programm!$AD$6=2021,U78&lt;&gt;""),U78,IF(AND(Programm!$AD$6=2022,AD78&lt;&gt;""),AD78,IF(AND(Programm!$AD$6=2023,AM78&lt;&gt;""),AM78,""))))</f>
        <v>0.56000000000000005</v>
      </c>
      <c r="D78" s="389">
        <f>IF(AND(Programm!$AD$6=2020,M78&lt;&gt;""),M78,IF(AND(Programm!$AD$6=2021,V78&lt;&gt;""),V78,IF(AND(Programm!$AD$6=2022,AE78&lt;&gt;""),AE78,IF(AND(Programm!$AD$6=2023,AN78&lt;&gt;""),AN78,""))))</f>
        <v>0.23</v>
      </c>
      <c r="E78" s="389">
        <f>IF(AND(Programm!$AD$6=2020,N78&lt;&gt;""),N78,IF(AND(Programm!$AD$6=2021,W78&lt;&gt;""),W78,IF(AND(Programm!$AD$6=2022,AF78&lt;&gt;""),AF78,IF(AND(Programm!$AD$6=2023,AO78&lt;&gt;""),AO78,""))))</f>
        <v>13.5</v>
      </c>
      <c r="F78" s="389">
        <f>IF(AND(Programm!$AD$6=2020,O78&lt;&gt;""),O78,IF(AND(Programm!$AD$6=2021,X78&lt;&gt;""),X78,IF(AND(Programm!$AD$6=2022,AG78&lt;&gt;""),AG78,IF(AND(Programm!$AD$6=2023,AP78&lt;&gt;""),AP78,""))))</f>
        <v>3.5000000000000004</v>
      </c>
      <c r="G78" s="389">
        <f>IF(AND(Programm!$AD$6=2020,P78&lt;&gt;""),P78,IF(AND(Programm!$AD$6=2021,Y78&lt;&gt;""),Y78,IF(AND(Programm!$AD$6=2022,AH78&lt;&gt;""),AH78,IF(AND(Programm!$AD$6=2023,AQ78&lt;&gt;""),AQ78,""))))</f>
        <v>25.925925925925931</v>
      </c>
      <c r="H78" s="389">
        <f>IF(AND(Programm!$AD$6=2020,Q78&lt;&gt;""),Q78,IF(AND(Programm!$AD$6=2021,Z78&lt;&gt;""),Z78,IF(AND(Programm!$AD$6=2022,AI78&lt;&gt;""),AI78,IF(AND(Programm!$AD$6=2023,AR78&lt;&gt;""),AR78,""))))</f>
        <v>0.57407407407406907</v>
      </c>
      <c r="J78" s="231" t="s">
        <v>125</v>
      </c>
      <c r="K78" s="220">
        <v>26.5</v>
      </c>
      <c r="L78" s="221">
        <v>0.56000000000000005</v>
      </c>
      <c r="M78" s="222">
        <v>0.23</v>
      </c>
      <c r="N78" s="223">
        <v>13.5</v>
      </c>
      <c r="O78" s="224">
        <f t="shared" si="76"/>
        <v>3.5000000000000004</v>
      </c>
      <c r="P78" s="225">
        <f t="shared" ref="P78:P81" si="87">+O78/N78*100</f>
        <v>25.925925925925931</v>
      </c>
      <c r="Q78" s="226">
        <f t="shared" si="78"/>
        <v>0.57407407407406907</v>
      </c>
      <c r="S78" s="231" t="s">
        <v>125</v>
      </c>
      <c r="T78" s="220">
        <v>26.5</v>
      </c>
      <c r="U78" s="221">
        <v>0.56000000000000005</v>
      </c>
      <c r="V78" s="222">
        <v>0.23</v>
      </c>
      <c r="W78" s="223">
        <v>13.5</v>
      </c>
      <c r="X78" s="224">
        <f t="shared" si="79"/>
        <v>3.5000000000000004</v>
      </c>
      <c r="Y78" s="225">
        <f t="shared" ref="Y78:Y81" si="88">+X78/W78*100</f>
        <v>25.925925925925931</v>
      </c>
      <c r="Z78" s="226">
        <f t="shared" si="81"/>
        <v>0.57407407407406907</v>
      </c>
      <c r="AB78" s="231" t="s">
        <v>125</v>
      </c>
      <c r="AC78" s="380">
        <v>26.5</v>
      </c>
      <c r="AD78" s="380">
        <v>0.56000000000000005</v>
      </c>
      <c r="AE78" s="380">
        <v>0.23</v>
      </c>
      <c r="AF78" s="380">
        <v>13.5</v>
      </c>
      <c r="AG78" s="224">
        <f t="shared" si="82"/>
        <v>3.5000000000000004</v>
      </c>
      <c r="AH78" s="225">
        <f t="shared" si="83"/>
        <v>25.925925925925931</v>
      </c>
      <c r="AI78" s="226">
        <f t="shared" si="84"/>
        <v>0.57407407407406907</v>
      </c>
      <c r="AK78" s="231" t="s">
        <v>125</v>
      </c>
      <c r="AL78" s="427">
        <v>26.5</v>
      </c>
      <c r="AM78" s="427">
        <v>0.56000000000000005</v>
      </c>
      <c r="AN78" s="427">
        <v>0.23</v>
      </c>
      <c r="AO78" s="427">
        <v>13.5</v>
      </c>
      <c r="AP78" s="224">
        <f t="shared" si="85"/>
        <v>3.5000000000000004</v>
      </c>
      <c r="AQ78" s="225">
        <f t="shared" si="86"/>
        <v>25.925925925925931</v>
      </c>
      <c r="AR78" s="226">
        <f t="shared" si="74"/>
        <v>0.57407407407406907</v>
      </c>
    </row>
    <row r="79" spans="1:44" x14ac:dyDescent="0.3">
      <c r="A79" s="45" t="str">
        <f>IF(AND(Programm!$AD$6=2020,J79&lt;&gt;""),J79,IF(AND(Programm!$AD$6=2021,S79&lt;&gt;""),S79,IF(AND(Programm!$AD$6=2022,AB79&lt;&gt;""),AB79,IF(AND(Programm!$AD$6=2023,AK79&lt;&gt;""),AK79,""))))</f>
        <v>Stutenmilch (2,2 % Eiweiß)</v>
      </c>
      <c r="B79" s="389">
        <f>IF(AND(Programm!$AD$6=2020,K79&lt;&gt;""),K79,IF(AND(Programm!$AD$6=2021,T79&lt;&gt;""),T79,IF(AND(Programm!$AD$6=2022,AC79&lt;&gt;""),AC79,IF(AND(Programm!$AD$6=2023,AL79&lt;&gt;""),AL79,""))))</f>
        <v>21.7</v>
      </c>
      <c r="C79" s="389">
        <f>IF(AND(Programm!$AD$6=2020,L79&lt;&gt;""),L79,IF(AND(Programm!$AD$6=2021,U79&lt;&gt;""),U79,IF(AND(Programm!$AD$6=2022,AD79&lt;&gt;""),AD79,IF(AND(Programm!$AD$6=2023,AM79&lt;&gt;""),AM79,""))))</f>
        <v>0.35</v>
      </c>
      <c r="D79" s="389">
        <f>IF(AND(Programm!$AD$6=2020,M79&lt;&gt;""),M79,IF(AND(Programm!$AD$6=2021,V79&lt;&gt;""),V79,IF(AND(Programm!$AD$6=2022,AE79&lt;&gt;""),AE79,IF(AND(Programm!$AD$6=2023,AN79&lt;&gt;""),AN79,""))))</f>
        <v>0.14000000000000001</v>
      </c>
      <c r="E79" s="389">
        <f>IF(AND(Programm!$AD$6=2020,N79&lt;&gt;""),N79,IF(AND(Programm!$AD$6=2021,W79&lt;&gt;""),W79,IF(AND(Programm!$AD$6=2022,AF79&lt;&gt;""),AF79,IF(AND(Programm!$AD$6=2023,AO79&lt;&gt;""),AO79,""))))</f>
        <v>10.3</v>
      </c>
      <c r="F79" s="389">
        <f>IF(AND(Programm!$AD$6=2020,O79&lt;&gt;""),O79,IF(AND(Programm!$AD$6=2021,X79&lt;&gt;""),X79,IF(AND(Programm!$AD$6=2022,AG79&lt;&gt;""),AG79,IF(AND(Programm!$AD$6=2023,AP79&lt;&gt;""),AP79,""))))</f>
        <v>2.1875</v>
      </c>
      <c r="G79" s="389">
        <f>IF(AND(Programm!$AD$6=2020,P79&lt;&gt;""),P79,IF(AND(Programm!$AD$6=2021,Y79&lt;&gt;""),Y79,IF(AND(Programm!$AD$6=2022,AH79&lt;&gt;""),AH79,IF(AND(Programm!$AD$6=2023,AQ79&lt;&gt;""),AQ79,""))))</f>
        <v>21.237864077669901</v>
      </c>
      <c r="H79" s="389">
        <f>IF(AND(Programm!$AD$6=2020,Q79&lt;&gt;""),Q79,IF(AND(Programm!$AD$6=2021,Z79&lt;&gt;""),Z79,IF(AND(Programm!$AD$6=2022,AI79&lt;&gt;""),AI79,IF(AND(Programm!$AD$6=2023,AR79&lt;&gt;""),AR79,""))))</f>
        <v>0.46213592233009848</v>
      </c>
      <c r="J79" s="231" t="s">
        <v>126</v>
      </c>
      <c r="K79" s="220">
        <v>21.7</v>
      </c>
      <c r="L79" s="221">
        <v>0.35</v>
      </c>
      <c r="M79" s="222">
        <v>0.14000000000000001</v>
      </c>
      <c r="N79" s="223">
        <v>10.3</v>
      </c>
      <c r="O79" s="224">
        <f t="shared" si="76"/>
        <v>2.1875</v>
      </c>
      <c r="P79" s="225">
        <f t="shared" si="87"/>
        <v>21.237864077669901</v>
      </c>
      <c r="Q79" s="226">
        <f t="shared" si="78"/>
        <v>0.46213592233009848</v>
      </c>
      <c r="S79" s="231" t="s">
        <v>126</v>
      </c>
      <c r="T79" s="220">
        <v>21.7</v>
      </c>
      <c r="U79" s="221">
        <v>0.35</v>
      </c>
      <c r="V79" s="222">
        <v>0.14000000000000001</v>
      </c>
      <c r="W79" s="223">
        <v>10.3</v>
      </c>
      <c r="X79" s="224">
        <f t="shared" si="79"/>
        <v>2.1875</v>
      </c>
      <c r="Y79" s="225">
        <f t="shared" si="88"/>
        <v>21.237864077669901</v>
      </c>
      <c r="Z79" s="226">
        <f t="shared" si="81"/>
        <v>0.46213592233009848</v>
      </c>
      <c r="AB79" s="231" t="s">
        <v>126</v>
      </c>
      <c r="AC79" s="380">
        <v>21.7</v>
      </c>
      <c r="AD79" s="380">
        <v>0.35</v>
      </c>
      <c r="AE79" s="380">
        <v>0.14000000000000001</v>
      </c>
      <c r="AF79" s="380">
        <v>10.3</v>
      </c>
      <c r="AG79" s="224">
        <f t="shared" si="82"/>
        <v>2.1875</v>
      </c>
      <c r="AH79" s="225">
        <f t="shared" si="83"/>
        <v>21.237864077669901</v>
      </c>
      <c r="AI79" s="226">
        <f t="shared" si="84"/>
        <v>0.46213592233009848</v>
      </c>
      <c r="AK79" s="231" t="s">
        <v>126</v>
      </c>
      <c r="AL79" s="427">
        <v>21.7</v>
      </c>
      <c r="AM79" s="427">
        <v>0.35</v>
      </c>
      <c r="AN79" s="427">
        <v>0.14000000000000001</v>
      </c>
      <c r="AO79" s="427">
        <v>10.3</v>
      </c>
      <c r="AP79" s="224">
        <f t="shared" si="85"/>
        <v>2.1875</v>
      </c>
      <c r="AQ79" s="225">
        <f t="shared" si="86"/>
        <v>21.237864077669901</v>
      </c>
      <c r="AR79" s="226">
        <f t="shared" si="74"/>
        <v>0.46213592233009848</v>
      </c>
    </row>
    <row r="80" spans="1:44" x14ac:dyDescent="0.3">
      <c r="A80" s="45" t="str">
        <f>IF(AND(Programm!$AD$6=2020,J80&lt;&gt;""),J80,IF(AND(Programm!$AD$6=2021,S80&lt;&gt;""),S80,IF(AND(Programm!$AD$6=2022,AB80&lt;&gt;""),AB80,IF(AND(Programm!$AD$6=2023,AK80&lt;&gt;""),AK80,""))))</f>
        <v>Ziegenmilch (3,7 % Eiweiß)</v>
      </c>
      <c r="B80" s="389">
        <f>IF(AND(Programm!$AD$6=2020,K80&lt;&gt;""),K80,IF(AND(Programm!$AD$6=2021,T80&lt;&gt;""),T80,IF(AND(Programm!$AD$6=2022,AC80&lt;&gt;""),AC80,IF(AND(Programm!$AD$6=2023,AL80&lt;&gt;""),AL80,""))))</f>
        <v>29.1</v>
      </c>
      <c r="C80" s="389">
        <f>IF(AND(Programm!$AD$6=2020,L80&lt;&gt;""),L80,IF(AND(Programm!$AD$6=2021,U80&lt;&gt;""),U80,IF(AND(Programm!$AD$6=2022,AD80&lt;&gt;""),AD80,IF(AND(Programm!$AD$6=2023,AM80&lt;&gt;""),AM80,""))))</f>
        <v>0.57999999999999996</v>
      </c>
      <c r="D80" s="389">
        <f>IF(AND(Programm!$AD$6=2020,M80&lt;&gt;""),M80,IF(AND(Programm!$AD$6=2021,V80&lt;&gt;""),V80,IF(AND(Programm!$AD$6=2022,AE80&lt;&gt;""),AE80,IF(AND(Programm!$AD$6=2023,AN80&lt;&gt;""),AN80,""))))</f>
        <v>0.28000000000000003</v>
      </c>
      <c r="E80" s="389">
        <f>IF(AND(Programm!$AD$6=2020,N80&lt;&gt;""),N80,IF(AND(Programm!$AD$6=2021,W80&lt;&gt;""),W80,IF(AND(Programm!$AD$6=2022,AF80&lt;&gt;""),AF80,IF(AND(Programm!$AD$6=2023,AO80&lt;&gt;""),AO80,""))))</f>
        <v>12.7</v>
      </c>
      <c r="F80" s="389">
        <f>IF(AND(Programm!$AD$6=2020,O80&lt;&gt;""),O80,IF(AND(Programm!$AD$6=2021,X80&lt;&gt;""),X80,IF(AND(Programm!$AD$6=2022,AG80&lt;&gt;""),AG80,IF(AND(Programm!$AD$6=2023,AP80&lt;&gt;""),AP80,""))))</f>
        <v>3.6249999999999996</v>
      </c>
      <c r="G80" s="389">
        <f>IF(AND(Programm!$AD$6=2020,P80&lt;&gt;""),P80,IF(AND(Programm!$AD$6=2021,Y80&lt;&gt;""),Y80,IF(AND(Programm!$AD$6=2022,AH80&lt;&gt;""),AH80,IF(AND(Programm!$AD$6=2023,AQ80&lt;&gt;""),AQ80,""))))</f>
        <v>28.543307086614174</v>
      </c>
      <c r="H80" s="389">
        <f>IF(AND(Programm!$AD$6=2020,Q80&lt;&gt;""),Q80,IF(AND(Programm!$AD$6=2021,Z80&lt;&gt;""),Z80,IF(AND(Programm!$AD$6=2022,AI80&lt;&gt;""),AI80,IF(AND(Programm!$AD$6=2023,AR80&lt;&gt;""),AR80,""))))</f>
        <v>0.55669291338582738</v>
      </c>
      <c r="J80" s="231" t="s">
        <v>127</v>
      </c>
      <c r="K80" s="220">
        <v>29.1</v>
      </c>
      <c r="L80" s="221">
        <v>0.57999999999999996</v>
      </c>
      <c r="M80" s="222">
        <v>0.28000000000000003</v>
      </c>
      <c r="N80" s="223">
        <v>12.7</v>
      </c>
      <c r="O80" s="224">
        <f t="shared" si="76"/>
        <v>3.6249999999999996</v>
      </c>
      <c r="P80" s="225">
        <f t="shared" si="87"/>
        <v>28.543307086614174</v>
      </c>
      <c r="Q80" s="226">
        <f t="shared" si="78"/>
        <v>0.55669291338582738</v>
      </c>
      <c r="S80" s="231" t="s">
        <v>127</v>
      </c>
      <c r="T80" s="220">
        <v>29.1</v>
      </c>
      <c r="U80" s="221">
        <v>0.57999999999999996</v>
      </c>
      <c r="V80" s="222">
        <v>0.28000000000000003</v>
      </c>
      <c r="W80" s="223">
        <v>12.7</v>
      </c>
      <c r="X80" s="224">
        <f t="shared" si="79"/>
        <v>3.6249999999999996</v>
      </c>
      <c r="Y80" s="225">
        <f t="shared" si="88"/>
        <v>28.543307086614174</v>
      </c>
      <c r="Z80" s="226">
        <f t="shared" si="81"/>
        <v>0.55669291338582738</v>
      </c>
      <c r="AB80" s="231" t="s">
        <v>127</v>
      </c>
      <c r="AC80" s="380">
        <v>29.1</v>
      </c>
      <c r="AD80" s="380">
        <v>0.57999999999999996</v>
      </c>
      <c r="AE80" s="380">
        <v>0.28000000000000003</v>
      </c>
      <c r="AF80" s="380">
        <v>12.7</v>
      </c>
      <c r="AG80" s="224">
        <f t="shared" si="82"/>
        <v>3.6249999999999996</v>
      </c>
      <c r="AH80" s="225">
        <f t="shared" si="83"/>
        <v>28.543307086614174</v>
      </c>
      <c r="AI80" s="226">
        <f t="shared" si="84"/>
        <v>0.55669291338582738</v>
      </c>
      <c r="AK80" s="231" t="s">
        <v>127</v>
      </c>
      <c r="AL80" s="427">
        <v>29.1</v>
      </c>
      <c r="AM80" s="427">
        <v>0.57999999999999996</v>
      </c>
      <c r="AN80" s="427">
        <v>0.28000000000000003</v>
      </c>
      <c r="AO80" s="427">
        <v>12.7</v>
      </c>
      <c r="AP80" s="224">
        <f t="shared" si="85"/>
        <v>3.6249999999999996</v>
      </c>
      <c r="AQ80" s="225">
        <f t="shared" si="86"/>
        <v>28.543307086614174</v>
      </c>
      <c r="AR80" s="226">
        <f t="shared" si="74"/>
        <v>0.55669291338582738</v>
      </c>
    </row>
    <row r="81" spans="1:44" x14ac:dyDescent="0.3">
      <c r="A81" s="45" t="str">
        <f>IF(AND(Programm!$AD$6=2020,J81&lt;&gt;""),J81,IF(AND(Programm!$AD$6=2021,S81&lt;&gt;""),S81,IF(AND(Programm!$AD$6=2022,AB81&lt;&gt;""),AB81,IF(AND(Programm!$AD$6=2023,AK81&lt;&gt;""),AK81,""))))</f>
        <v>Schafmilch (5,3 % Eiweiß)</v>
      </c>
      <c r="B81" s="389">
        <f>IF(AND(Programm!$AD$6=2020,K81&lt;&gt;""),K81,IF(AND(Programm!$AD$6=2021,T81&lt;&gt;""),T81,IF(AND(Programm!$AD$6=2022,AC81&lt;&gt;""),AC81,IF(AND(Programm!$AD$6=2023,AL81&lt;&gt;""),AL81,""))))</f>
        <v>31.3</v>
      </c>
      <c r="C81" s="389">
        <f>IF(AND(Programm!$AD$6=2020,L81&lt;&gt;""),L81,IF(AND(Programm!$AD$6=2021,U81&lt;&gt;""),U81,IF(AND(Programm!$AD$6=2022,AD81&lt;&gt;""),AD81,IF(AND(Programm!$AD$6=2023,AM81&lt;&gt;""),AM81,""))))</f>
        <v>0.83</v>
      </c>
      <c r="D81" s="389">
        <f>IF(AND(Programm!$AD$6=2020,M81&lt;&gt;""),M81,IF(AND(Programm!$AD$6=2021,V81&lt;&gt;""),V81,IF(AND(Programm!$AD$6=2022,AE81&lt;&gt;""),AE81,IF(AND(Programm!$AD$6=2023,AN81&lt;&gt;""),AN81,""))))</f>
        <v>0.25</v>
      </c>
      <c r="E81" s="389">
        <f>IF(AND(Programm!$AD$6=2020,N81&lt;&gt;""),N81,IF(AND(Programm!$AD$6=2021,W81&lt;&gt;""),W81,IF(AND(Programm!$AD$6=2022,AF81&lt;&gt;""),AF81,IF(AND(Programm!$AD$6=2023,AO81&lt;&gt;""),AO81,""))))</f>
        <v>16.899999999999999</v>
      </c>
      <c r="F81" s="389">
        <f>IF(AND(Programm!$AD$6=2020,O81&lt;&gt;""),O81,IF(AND(Programm!$AD$6=2021,X81&lt;&gt;""),X81,IF(AND(Programm!$AD$6=2022,AG81&lt;&gt;""),AG81,IF(AND(Programm!$AD$6=2023,AP81&lt;&gt;""),AP81,""))))</f>
        <v>5.1875</v>
      </c>
      <c r="G81" s="389">
        <f>IF(AND(Programm!$AD$6=2020,P81&lt;&gt;""),P81,IF(AND(Programm!$AD$6=2021,Y81&lt;&gt;""),Y81,IF(AND(Programm!$AD$6=2022,AH81&lt;&gt;""),AH81,IF(AND(Programm!$AD$6=2023,AQ81&lt;&gt;""),AQ81,""))))</f>
        <v>30.695266272189354</v>
      </c>
      <c r="H81" s="389">
        <f>IF(AND(Programm!$AD$6=2020,Q81&lt;&gt;""),Q81,IF(AND(Programm!$AD$6=2021,Z81&lt;&gt;""),Z81,IF(AND(Programm!$AD$6=2022,AI81&lt;&gt;""),AI81,IF(AND(Programm!$AD$6=2023,AR81&lt;&gt;""),AR81,""))))</f>
        <v>0.60473372781064683</v>
      </c>
      <c r="J81" s="231" t="s">
        <v>128</v>
      </c>
      <c r="K81" s="220">
        <v>31.3</v>
      </c>
      <c r="L81" s="221">
        <v>0.83</v>
      </c>
      <c r="M81" s="222">
        <v>0.25</v>
      </c>
      <c r="N81" s="223">
        <v>16.899999999999999</v>
      </c>
      <c r="O81" s="224">
        <f t="shared" si="76"/>
        <v>5.1875</v>
      </c>
      <c r="P81" s="225">
        <f t="shared" si="87"/>
        <v>30.695266272189354</v>
      </c>
      <c r="Q81" s="226">
        <f t="shared" si="78"/>
        <v>0.60473372781064683</v>
      </c>
      <c r="S81" s="231" t="s">
        <v>128</v>
      </c>
      <c r="T81" s="220">
        <v>31.3</v>
      </c>
      <c r="U81" s="221">
        <v>0.83</v>
      </c>
      <c r="V81" s="222">
        <v>0.25</v>
      </c>
      <c r="W81" s="223">
        <v>16.899999999999999</v>
      </c>
      <c r="X81" s="224">
        <f t="shared" si="79"/>
        <v>5.1875</v>
      </c>
      <c r="Y81" s="225">
        <f t="shared" si="88"/>
        <v>30.695266272189354</v>
      </c>
      <c r="Z81" s="226">
        <f t="shared" si="81"/>
        <v>0.60473372781064683</v>
      </c>
      <c r="AB81" s="231" t="s">
        <v>128</v>
      </c>
      <c r="AC81" s="380">
        <v>31.3</v>
      </c>
      <c r="AD81" s="380">
        <v>0.83</v>
      </c>
      <c r="AE81" s="380">
        <v>0.25</v>
      </c>
      <c r="AF81" s="380">
        <v>16.899999999999999</v>
      </c>
      <c r="AG81" s="224">
        <f t="shared" si="82"/>
        <v>5.1875</v>
      </c>
      <c r="AH81" s="225">
        <f t="shared" si="83"/>
        <v>30.695266272189354</v>
      </c>
      <c r="AI81" s="226">
        <f t="shared" si="84"/>
        <v>0.60473372781064683</v>
      </c>
      <c r="AK81" s="231" t="s">
        <v>128</v>
      </c>
      <c r="AL81" s="427">
        <v>31.3</v>
      </c>
      <c r="AM81" s="427">
        <v>0.83</v>
      </c>
      <c r="AN81" s="427">
        <v>0.25</v>
      </c>
      <c r="AO81" s="427">
        <v>16.899999999999999</v>
      </c>
      <c r="AP81" s="224">
        <f t="shared" si="85"/>
        <v>5.1875</v>
      </c>
      <c r="AQ81" s="225">
        <f t="shared" si="86"/>
        <v>30.695266272189354</v>
      </c>
      <c r="AR81" s="226">
        <f t="shared" si="74"/>
        <v>0.60473372781064683</v>
      </c>
    </row>
    <row r="82" spans="1:44" x14ac:dyDescent="0.3">
      <c r="A82" s="45" t="str">
        <f>IF(AND(Programm!$AD$6=2020,J82&lt;&gt;""),J82,IF(AND(Programm!$AD$6=2021,S82&lt;&gt;""),S82,IF(AND(Programm!$AD$6=2022,AB82&lt;&gt;""),AB82,IF(AND(Programm!$AD$6=2023,AK82&lt;&gt;""),AK82,""))))</f>
        <v xml:space="preserve"> +++Futtermittel nach Anlage 1, Tab.4  der StoffBilV+++</v>
      </c>
      <c r="B82" s="389" t="str">
        <f>IF(AND(Programm!$AD$6=2020,K82&lt;&gt;""),K82,IF(AND(Programm!$AD$6=2021,T82&lt;&gt;""),T82,IF(AND(Programm!$AD$6=2022,AC82&lt;&gt;""),AC82,IF(AND(Programm!$AD$6=2023,AL82&lt;&gt;""),AL82,""))))</f>
        <v/>
      </c>
      <c r="C82" s="389" t="str">
        <f>IF(AND(Programm!$AD$6=2020,L82&lt;&gt;""),L82,IF(AND(Programm!$AD$6=2021,U82&lt;&gt;""),U82,IF(AND(Programm!$AD$6=2022,AD82&lt;&gt;""),AD82,IF(AND(Programm!$AD$6=2023,AM82&lt;&gt;""),AM82,""))))</f>
        <v/>
      </c>
      <c r="D82" s="389" t="str">
        <f>IF(AND(Programm!$AD$6=2020,M82&lt;&gt;""),M82,IF(AND(Programm!$AD$6=2021,V82&lt;&gt;""),V82,IF(AND(Programm!$AD$6=2022,AE82&lt;&gt;""),AE82,IF(AND(Programm!$AD$6=2023,AN82&lt;&gt;""),AN82,""))))</f>
        <v/>
      </c>
      <c r="E82" s="389" t="str">
        <f>IF(AND(Programm!$AD$6=2020,N82&lt;&gt;""),N82,IF(AND(Programm!$AD$6=2021,W82&lt;&gt;""),W82,IF(AND(Programm!$AD$6=2022,AF82&lt;&gt;""),AF82,IF(AND(Programm!$AD$6=2023,AO82&lt;&gt;""),AO82,""))))</f>
        <v/>
      </c>
      <c r="F82" s="389" t="str">
        <f>IF(AND(Programm!$AD$6=2020,O82&lt;&gt;""),O82,IF(AND(Programm!$AD$6=2021,X82&lt;&gt;""),X82,IF(AND(Programm!$AD$6=2022,AG82&lt;&gt;""),AG82,IF(AND(Programm!$AD$6=2023,AP82&lt;&gt;""),AP82,""))))</f>
        <v/>
      </c>
      <c r="G82" s="389" t="str">
        <f>IF(AND(Programm!$AD$6=2020,P82&lt;&gt;""),P82,IF(AND(Programm!$AD$6=2021,Y82&lt;&gt;""),Y82,IF(AND(Programm!$AD$6=2022,AH82&lt;&gt;""),AH82,IF(AND(Programm!$AD$6=2023,AQ82&lt;&gt;""),AQ82,""))))</f>
        <v/>
      </c>
      <c r="H82" s="389" t="str">
        <f>IF(AND(Programm!$AD$6=2020,Q82&lt;&gt;""),Q82,IF(AND(Programm!$AD$6=2021,Z82&lt;&gt;""),Z82,IF(AND(Programm!$AD$6=2022,AI82&lt;&gt;""),AI82,IF(AND(Programm!$AD$6=2023,AR82&lt;&gt;""),AR82,""))))</f>
        <v/>
      </c>
      <c r="J82" s="230" t="s">
        <v>129</v>
      </c>
      <c r="K82" s="220"/>
      <c r="L82" s="221"/>
      <c r="M82" s="222"/>
      <c r="N82" s="223"/>
      <c r="O82" s="224"/>
      <c r="P82" s="225"/>
      <c r="Q82" s="226"/>
      <c r="S82" s="230" t="s">
        <v>129</v>
      </c>
      <c r="T82" s="220"/>
      <c r="U82" s="221"/>
      <c r="V82" s="222"/>
      <c r="W82" s="223"/>
      <c r="X82" s="224"/>
      <c r="Y82" s="225"/>
      <c r="Z82" s="226"/>
      <c r="AB82" s="230" t="s">
        <v>129</v>
      </c>
      <c r="AC82" s="380"/>
      <c r="AD82" s="380"/>
      <c r="AE82" s="380"/>
      <c r="AF82" s="380"/>
      <c r="AG82" s="224"/>
      <c r="AH82" s="225"/>
      <c r="AI82" s="226"/>
      <c r="AK82" s="230" t="s">
        <v>129</v>
      </c>
      <c r="AL82" s="427"/>
      <c r="AM82" s="427"/>
      <c r="AN82" s="427"/>
      <c r="AO82" s="427"/>
      <c r="AP82" s="224"/>
      <c r="AQ82" s="225"/>
      <c r="AR82" s="226"/>
    </row>
    <row r="83" spans="1:44" x14ac:dyDescent="0.3">
      <c r="A83" s="45" t="str">
        <f>IF(AND(Programm!$AD$6=2020,J83&lt;&gt;""),J83,IF(AND(Programm!$AD$6=2021,S83&lt;&gt;""),S83,IF(AND(Programm!$AD$6=2022,AB83&lt;&gt;""),AB83,IF(AND(Programm!$AD$6=2023,AK83&lt;&gt;""),AK83,""))))</f>
        <v>Altbrot</v>
      </c>
      <c r="B83" s="389">
        <f>IF(AND(Programm!$AD$6=2020,K83&lt;&gt;""),K83,IF(AND(Programm!$AD$6=2021,T83&lt;&gt;""),T83,IF(AND(Programm!$AD$6=2022,AC83&lt;&gt;""),AC83,IF(AND(Programm!$AD$6=2023,AL83&lt;&gt;""),AL83,""))))</f>
        <v>15</v>
      </c>
      <c r="C83" s="389">
        <f>IF(AND(Programm!$AD$6=2020,L83&lt;&gt;""),L83,IF(AND(Programm!$AD$6=2021,U83&lt;&gt;""),U83,IF(AND(Programm!$AD$6=2022,AD83&lt;&gt;""),AD83,IF(AND(Programm!$AD$6=2023,AM83&lt;&gt;""),AM83,""))))</f>
        <v>1.56</v>
      </c>
      <c r="D83" s="389">
        <f>IF(AND(Programm!$AD$6=2020,M83&lt;&gt;""),M83,IF(AND(Programm!$AD$6=2021,V83&lt;&gt;""),V83,IF(AND(Programm!$AD$6=2022,AE83&lt;&gt;""),AE83,IF(AND(Programm!$AD$6=2023,AN83&lt;&gt;""),AN83,""))))</f>
        <v>0.2</v>
      </c>
      <c r="E83" s="389">
        <f>IF(AND(Programm!$AD$6=2020,N83&lt;&gt;""),N83,IF(AND(Programm!$AD$6=2021,W83&lt;&gt;""),W83,IF(AND(Programm!$AD$6=2022,AF83&lt;&gt;""),AF83,IF(AND(Programm!$AD$6=2023,AO83&lt;&gt;""),AO83,""))))</f>
        <v>65</v>
      </c>
      <c r="F83" s="389">
        <f>IF(AND(Programm!$AD$6=2020,O83&lt;&gt;""),O83,IF(AND(Programm!$AD$6=2021,X83&lt;&gt;""),X83,IF(AND(Programm!$AD$6=2022,AG83&lt;&gt;""),AG83,IF(AND(Programm!$AD$6=2023,AP83&lt;&gt;""),AP83,""))))</f>
        <v>9.75</v>
      </c>
      <c r="G83" s="389">
        <f>IF(AND(Programm!$AD$6=2020,P83&lt;&gt;""),P83,IF(AND(Programm!$AD$6=2021,Y83&lt;&gt;""),Y83,IF(AND(Programm!$AD$6=2022,AH83&lt;&gt;""),AH83,IF(AND(Programm!$AD$6=2023,AQ83&lt;&gt;""),AQ83,""))))</f>
        <v>15</v>
      </c>
      <c r="H83" s="389">
        <f>IF(AND(Programm!$AD$6=2020,Q83&lt;&gt;""),Q83,IF(AND(Programm!$AD$6=2021,Z83&lt;&gt;""),Z83,IF(AND(Programm!$AD$6=2022,AI83&lt;&gt;""),AI83,IF(AND(Programm!$AD$6=2023,AR83&lt;&gt;""),AR83,""))))</f>
        <v>0</v>
      </c>
      <c r="J83" s="231" t="s">
        <v>56</v>
      </c>
      <c r="K83" s="220">
        <v>15</v>
      </c>
      <c r="L83" s="221">
        <v>1.56</v>
      </c>
      <c r="M83" s="222">
        <v>0.19500000000000001</v>
      </c>
      <c r="N83" s="223">
        <v>65</v>
      </c>
      <c r="O83" s="224">
        <f t="shared" ref="O83:O116" si="89">+L83*6.25</f>
        <v>9.75</v>
      </c>
      <c r="P83" s="225">
        <f t="shared" ref="P83:P120" si="90">+O83/N83*100</f>
        <v>15</v>
      </c>
      <c r="Q83" s="226">
        <f t="shared" ref="Q83:Q120" si="91">+K83-P83</f>
        <v>0</v>
      </c>
      <c r="S83" s="231" t="s">
        <v>56</v>
      </c>
      <c r="T83" s="220">
        <v>15</v>
      </c>
      <c r="U83" s="221">
        <v>1.56</v>
      </c>
      <c r="V83" s="222">
        <v>0.19500000000000001</v>
      </c>
      <c r="W83" s="223">
        <v>65</v>
      </c>
      <c r="X83" s="224">
        <f t="shared" ref="X83:X116" si="92">+U83*6.25</f>
        <v>9.75</v>
      </c>
      <c r="Y83" s="225">
        <f t="shared" ref="Y83:Y120" si="93">+X83/W83*100</f>
        <v>15</v>
      </c>
      <c r="Z83" s="226">
        <f t="shared" ref="Z83:Z120" si="94">+T83-Y83</f>
        <v>0</v>
      </c>
      <c r="AB83" s="231" t="s">
        <v>56</v>
      </c>
      <c r="AC83" s="380">
        <v>15</v>
      </c>
      <c r="AD83" s="380">
        <v>1.56</v>
      </c>
      <c r="AE83" s="380">
        <v>0.2</v>
      </c>
      <c r="AF83" s="380">
        <v>65</v>
      </c>
      <c r="AG83" s="224">
        <f t="shared" ref="AG83:AG116" si="95">+AD83*6.25</f>
        <v>9.75</v>
      </c>
      <c r="AH83" s="225">
        <f t="shared" ref="AH83:AH116" si="96">+AG83/AF83*100</f>
        <v>15</v>
      </c>
      <c r="AI83" s="226">
        <f t="shared" ref="AI83:AI116" si="97">+AC83-AH83</f>
        <v>0</v>
      </c>
      <c r="AK83" s="231" t="s">
        <v>56</v>
      </c>
      <c r="AL83" s="427">
        <v>15</v>
      </c>
      <c r="AM83" s="427">
        <v>1.56</v>
      </c>
      <c r="AN83" s="427">
        <v>0.2</v>
      </c>
      <c r="AO83" s="427">
        <v>65</v>
      </c>
      <c r="AP83" s="224">
        <f t="shared" ref="AP83:AP116" si="98">+AM83*6.25</f>
        <v>9.75</v>
      </c>
      <c r="AQ83" s="225">
        <f t="shared" ref="AQ83:AQ119" si="99">+AP83/AO83*100</f>
        <v>15</v>
      </c>
      <c r="AR83" s="226">
        <f t="shared" si="74"/>
        <v>0</v>
      </c>
    </row>
    <row r="84" spans="1:44" x14ac:dyDescent="0.3">
      <c r="A84" s="45" t="str">
        <f>IF(AND(Programm!$AD$6=2020,J84&lt;&gt;""),J84,IF(AND(Programm!$AD$6=2021,S84&lt;&gt;""),S84,IF(AND(Programm!$AD$6=2022,AB84&lt;&gt;""),AB84,IF(AND(Programm!$AD$6=2023,AK84&lt;&gt;""),AK84,""))))</f>
        <v>Apfeltrester</v>
      </c>
      <c r="B84" s="389">
        <f>IF(AND(Programm!$AD$6=2020,K84&lt;&gt;""),K84,IF(AND(Programm!$AD$6=2021,T84&lt;&gt;""),T84,IF(AND(Programm!$AD$6=2022,AC84&lt;&gt;""),AC84,IF(AND(Programm!$AD$6=2023,AL84&lt;&gt;""),AL84,""))))</f>
        <v>8.3125</v>
      </c>
      <c r="C84" s="389">
        <f>IF(AND(Programm!$AD$6=2020,L84&lt;&gt;""),L84,IF(AND(Programm!$AD$6=2021,U84&lt;&gt;""),U84,IF(AND(Programm!$AD$6=2022,AD84&lt;&gt;""),AD84,IF(AND(Programm!$AD$6=2023,AM84&lt;&gt;""),AM84,""))))</f>
        <v>0.28999999999999998</v>
      </c>
      <c r="D84" s="389">
        <f>IF(AND(Programm!$AD$6=2020,M84&lt;&gt;""),M84,IF(AND(Programm!$AD$6=2021,V84&lt;&gt;""),V84,IF(AND(Programm!$AD$6=2022,AE84&lt;&gt;""),AE84,IF(AND(Programm!$AD$6=2023,AN84&lt;&gt;""),AN84,""))))</f>
        <v>0.09</v>
      </c>
      <c r="E84" s="389">
        <f>IF(AND(Programm!$AD$6=2020,N84&lt;&gt;""),N84,IF(AND(Programm!$AD$6=2021,W84&lt;&gt;""),W84,IF(AND(Programm!$AD$6=2022,AF84&lt;&gt;""),AF84,IF(AND(Programm!$AD$6=2023,AO84&lt;&gt;""),AO84,""))))</f>
        <v>22</v>
      </c>
      <c r="F84" s="389">
        <f>IF(AND(Programm!$AD$6=2020,O84&lt;&gt;""),O84,IF(AND(Programm!$AD$6=2021,X84&lt;&gt;""),X84,IF(AND(Programm!$AD$6=2022,AG84&lt;&gt;""),AG84,IF(AND(Programm!$AD$6=2023,AP84&lt;&gt;""),AP84,""))))</f>
        <v>1.8124999999999998</v>
      </c>
      <c r="G84" s="389">
        <f>IF(AND(Programm!$AD$6=2020,P84&lt;&gt;""),P84,IF(AND(Programm!$AD$6=2021,Y84&lt;&gt;""),Y84,IF(AND(Programm!$AD$6=2022,AH84&lt;&gt;""),AH84,IF(AND(Programm!$AD$6=2023,AQ84&lt;&gt;""),AQ84,""))))</f>
        <v>8.2386363636363633</v>
      </c>
      <c r="H84" s="389">
        <f>IF(AND(Programm!$AD$6=2020,Q84&lt;&gt;""),Q84,IF(AND(Programm!$AD$6=2021,Z84&lt;&gt;""),Z84,IF(AND(Programm!$AD$6=2022,AI84&lt;&gt;""),AI84,IF(AND(Programm!$AD$6=2023,AR84&lt;&gt;""),AR84,""))))</f>
        <v>7.3863636363636687E-2</v>
      </c>
      <c r="J84" s="231" t="s">
        <v>130</v>
      </c>
      <c r="K84" s="220">
        <v>8.3125</v>
      </c>
      <c r="L84" s="221">
        <v>0.29260000000000003</v>
      </c>
      <c r="M84" s="222">
        <v>8.7999999999999995E-2</v>
      </c>
      <c r="N84" s="223">
        <v>22</v>
      </c>
      <c r="O84" s="224">
        <f t="shared" si="89"/>
        <v>1.8287500000000001</v>
      </c>
      <c r="P84" s="225">
        <f t="shared" si="90"/>
        <v>8.3125</v>
      </c>
      <c r="Q84" s="226">
        <f t="shared" si="91"/>
        <v>0</v>
      </c>
      <c r="S84" s="231" t="s">
        <v>130</v>
      </c>
      <c r="T84" s="220">
        <v>8.3125</v>
      </c>
      <c r="U84" s="221">
        <v>0.29260000000000003</v>
      </c>
      <c r="V84" s="222">
        <v>8.7999999999999995E-2</v>
      </c>
      <c r="W84" s="223">
        <v>22</v>
      </c>
      <c r="X84" s="224">
        <f t="shared" si="92"/>
        <v>1.8287500000000001</v>
      </c>
      <c r="Y84" s="225">
        <f t="shared" si="93"/>
        <v>8.3125</v>
      </c>
      <c r="Z84" s="226">
        <f t="shared" si="94"/>
        <v>0</v>
      </c>
      <c r="AB84" s="231" t="s">
        <v>130</v>
      </c>
      <c r="AC84" s="380">
        <v>8.3125</v>
      </c>
      <c r="AD84" s="380">
        <v>0.28999999999999998</v>
      </c>
      <c r="AE84" s="380">
        <v>0.09</v>
      </c>
      <c r="AF84" s="380">
        <v>22</v>
      </c>
      <c r="AG84" s="224">
        <f t="shared" si="95"/>
        <v>1.8124999999999998</v>
      </c>
      <c r="AH84" s="225">
        <f t="shared" si="96"/>
        <v>8.2386363636363633</v>
      </c>
      <c r="AI84" s="226">
        <f t="shared" si="97"/>
        <v>7.3863636363636687E-2</v>
      </c>
      <c r="AK84" s="231" t="s">
        <v>130</v>
      </c>
      <c r="AL84" s="427">
        <v>8.3125</v>
      </c>
      <c r="AM84" s="427">
        <v>0.28999999999999998</v>
      </c>
      <c r="AN84" s="427">
        <v>0.09</v>
      </c>
      <c r="AO84" s="427">
        <v>22</v>
      </c>
      <c r="AP84" s="224">
        <f t="shared" si="98"/>
        <v>1.8124999999999998</v>
      </c>
      <c r="AQ84" s="225">
        <f t="shared" si="99"/>
        <v>8.2386363636363633</v>
      </c>
      <c r="AR84" s="226">
        <f t="shared" si="74"/>
        <v>7.3863636363636687E-2</v>
      </c>
    </row>
    <row r="85" spans="1:44" x14ac:dyDescent="0.3">
      <c r="A85" s="45" t="str">
        <f>IF(AND(Programm!$AD$6=2020,J85&lt;&gt;""),J85,IF(AND(Programm!$AD$6=2021,S85&lt;&gt;""),S85,IF(AND(Programm!$AD$6=2022,AB85&lt;&gt;""),AB85,IF(AND(Programm!$AD$6=2023,AK85&lt;&gt;""),AK85,""))))</f>
        <v>Bierhefe, flüssig</v>
      </c>
      <c r="B85" s="389">
        <f>IF(AND(Programm!$AD$6=2020,K85&lt;&gt;""),K85,IF(AND(Programm!$AD$6=2021,T85&lt;&gt;""),T85,IF(AND(Programm!$AD$6=2022,AC85&lt;&gt;""),AC85,IF(AND(Programm!$AD$6=2023,AL85&lt;&gt;""),AL85,""))))</f>
        <v>52.5</v>
      </c>
      <c r="C85" s="389">
        <f>IF(AND(Programm!$AD$6=2020,L85&lt;&gt;""),L85,IF(AND(Programm!$AD$6=2021,U85&lt;&gt;""),U85,IF(AND(Programm!$AD$6=2022,AD85&lt;&gt;""),AD85,IF(AND(Programm!$AD$6=2023,AM85&lt;&gt;""),AM85,""))))</f>
        <v>0.84</v>
      </c>
      <c r="D85" s="389">
        <f>IF(AND(Programm!$AD$6=2020,M85&lt;&gt;""),M85,IF(AND(Programm!$AD$6=2021,V85&lt;&gt;""),V85,IF(AND(Programm!$AD$6=2022,AE85&lt;&gt;""),AE85,IF(AND(Programm!$AD$6=2023,AN85&lt;&gt;""),AN85,""))))</f>
        <v>0.26</v>
      </c>
      <c r="E85" s="389">
        <f>IF(AND(Programm!$AD$6=2020,N85&lt;&gt;""),N85,IF(AND(Programm!$AD$6=2021,W85&lt;&gt;""),W85,IF(AND(Programm!$AD$6=2022,AF85&lt;&gt;""),AF85,IF(AND(Programm!$AD$6=2023,AO85&lt;&gt;""),AO85,""))))</f>
        <v>10</v>
      </c>
      <c r="F85" s="389">
        <f>IF(AND(Programm!$AD$6=2020,O85&lt;&gt;""),O85,IF(AND(Programm!$AD$6=2021,X85&lt;&gt;""),X85,IF(AND(Programm!$AD$6=2022,AG85&lt;&gt;""),AG85,IF(AND(Programm!$AD$6=2023,AP85&lt;&gt;""),AP85,""))))</f>
        <v>5.25</v>
      </c>
      <c r="G85" s="389">
        <f>IF(AND(Programm!$AD$6=2020,P85&lt;&gt;""),P85,IF(AND(Programm!$AD$6=2021,Y85&lt;&gt;""),Y85,IF(AND(Programm!$AD$6=2022,AH85&lt;&gt;""),AH85,IF(AND(Programm!$AD$6=2023,AQ85&lt;&gt;""),AQ85,""))))</f>
        <v>52.5</v>
      </c>
      <c r="H85" s="389">
        <f>IF(AND(Programm!$AD$6=2020,Q85&lt;&gt;""),Q85,IF(AND(Programm!$AD$6=2021,Z85&lt;&gt;""),Z85,IF(AND(Programm!$AD$6=2022,AI85&lt;&gt;""),AI85,IF(AND(Programm!$AD$6=2023,AR85&lt;&gt;""),AR85,""))))</f>
        <v>0</v>
      </c>
      <c r="J85" s="231" t="s">
        <v>131</v>
      </c>
      <c r="K85" s="220">
        <v>52.5</v>
      </c>
      <c r="L85" s="221">
        <v>0.84</v>
      </c>
      <c r="M85" s="222">
        <v>0.26</v>
      </c>
      <c r="N85" s="223">
        <v>10</v>
      </c>
      <c r="O85" s="224">
        <f t="shared" si="89"/>
        <v>5.25</v>
      </c>
      <c r="P85" s="225">
        <f t="shared" si="90"/>
        <v>52.5</v>
      </c>
      <c r="Q85" s="226">
        <f t="shared" si="91"/>
        <v>0</v>
      </c>
      <c r="S85" s="231" t="s">
        <v>131</v>
      </c>
      <c r="T85" s="220">
        <v>52.5</v>
      </c>
      <c r="U85" s="221">
        <v>0.84</v>
      </c>
      <c r="V85" s="222">
        <v>0.26</v>
      </c>
      <c r="W85" s="223">
        <v>10</v>
      </c>
      <c r="X85" s="224">
        <f t="shared" si="92"/>
        <v>5.25</v>
      </c>
      <c r="Y85" s="225">
        <f t="shared" si="93"/>
        <v>52.5</v>
      </c>
      <c r="Z85" s="226">
        <f t="shared" si="94"/>
        <v>0</v>
      </c>
      <c r="AB85" s="231" t="s">
        <v>131</v>
      </c>
      <c r="AC85" s="380">
        <v>52.5</v>
      </c>
      <c r="AD85" s="380">
        <v>0.84</v>
      </c>
      <c r="AE85" s="380">
        <v>0.26</v>
      </c>
      <c r="AF85" s="380">
        <v>10</v>
      </c>
      <c r="AG85" s="224">
        <f t="shared" si="95"/>
        <v>5.25</v>
      </c>
      <c r="AH85" s="225">
        <f t="shared" si="96"/>
        <v>52.5</v>
      </c>
      <c r="AI85" s="226">
        <f t="shared" si="97"/>
        <v>0</v>
      </c>
      <c r="AK85" s="231" t="s">
        <v>131</v>
      </c>
      <c r="AL85" s="427">
        <v>52.5</v>
      </c>
      <c r="AM85" s="427">
        <v>0.84</v>
      </c>
      <c r="AN85" s="427">
        <v>0.26</v>
      </c>
      <c r="AO85" s="427">
        <v>10</v>
      </c>
      <c r="AP85" s="224">
        <f t="shared" si="98"/>
        <v>5.25</v>
      </c>
      <c r="AQ85" s="225">
        <f t="shared" si="99"/>
        <v>52.5</v>
      </c>
      <c r="AR85" s="226">
        <f t="shared" si="74"/>
        <v>0</v>
      </c>
    </row>
    <row r="86" spans="1:44" x14ac:dyDescent="0.3">
      <c r="A86" s="45" t="str">
        <f>IF(AND(Programm!$AD$6=2020,J86&lt;&gt;""),J86,IF(AND(Programm!$AD$6=2021,S86&lt;&gt;""),S86,IF(AND(Programm!$AD$6=2022,AB86&lt;&gt;""),AB86,IF(AND(Programm!$AD$6=2023,AK86&lt;&gt;""),AK86,""))))</f>
        <v>Biertreber, siliert</v>
      </c>
      <c r="B86" s="389">
        <f>IF(AND(Programm!$AD$6=2020,K86&lt;&gt;""),K86,IF(AND(Programm!$AD$6=2021,T86&lt;&gt;""),T86,IF(AND(Programm!$AD$6=2022,AC86&lt;&gt;""),AC86,IF(AND(Programm!$AD$6=2023,AL86&lt;&gt;""),AL86,""))))</f>
        <v>25</v>
      </c>
      <c r="C86" s="389">
        <f>IF(AND(Programm!$AD$6=2020,L86&lt;&gt;""),L86,IF(AND(Programm!$AD$6=2021,U86&lt;&gt;""),U86,IF(AND(Programm!$AD$6=2022,AD86&lt;&gt;""),AD86,IF(AND(Programm!$AD$6=2023,AM86&lt;&gt;""),AM86,""))))</f>
        <v>1</v>
      </c>
      <c r="D86" s="389">
        <f>IF(AND(Programm!$AD$6=2020,M86&lt;&gt;""),M86,IF(AND(Programm!$AD$6=2021,V86&lt;&gt;""),V86,IF(AND(Programm!$AD$6=2022,AE86&lt;&gt;""),AE86,IF(AND(Programm!$AD$6=2023,AN86&lt;&gt;""),AN86,""))))</f>
        <v>0.34</v>
      </c>
      <c r="E86" s="389">
        <f>IF(AND(Programm!$AD$6=2020,N86&lt;&gt;""),N86,IF(AND(Programm!$AD$6=2021,W86&lt;&gt;""),W86,IF(AND(Programm!$AD$6=2022,AF86&lt;&gt;""),AF86,IF(AND(Programm!$AD$6=2023,AO86&lt;&gt;""),AO86,""))))</f>
        <v>25</v>
      </c>
      <c r="F86" s="389">
        <f>IF(AND(Programm!$AD$6=2020,O86&lt;&gt;""),O86,IF(AND(Programm!$AD$6=2021,X86&lt;&gt;""),X86,IF(AND(Programm!$AD$6=2022,AG86&lt;&gt;""),AG86,IF(AND(Programm!$AD$6=2023,AP86&lt;&gt;""),AP86,""))))</f>
        <v>6.25</v>
      </c>
      <c r="G86" s="389">
        <f>IF(AND(Programm!$AD$6=2020,P86&lt;&gt;""),P86,IF(AND(Programm!$AD$6=2021,Y86&lt;&gt;""),Y86,IF(AND(Programm!$AD$6=2022,AH86&lt;&gt;""),AH86,IF(AND(Programm!$AD$6=2023,AQ86&lt;&gt;""),AQ86,""))))</f>
        <v>25</v>
      </c>
      <c r="H86" s="389">
        <f>IF(AND(Programm!$AD$6=2020,Q86&lt;&gt;""),Q86,IF(AND(Programm!$AD$6=2021,Z86&lt;&gt;""),Z86,IF(AND(Programm!$AD$6=2022,AI86&lt;&gt;""),AI86,IF(AND(Programm!$AD$6=2023,AR86&lt;&gt;""),AR86,""))))</f>
        <v>0</v>
      </c>
      <c r="J86" s="231" t="s">
        <v>57</v>
      </c>
      <c r="K86" s="220">
        <v>25</v>
      </c>
      <c r="L86" s="221">
        <v>1</v>
      </c>
      <c r="M86" s="222">
        <v>0.34250000000000003</v>
      </c>
      <c r="N86" s="223">
        <v>25</v>
      </c>
      <c r="O86" s="224">
        <f t="shared" si="89"/>
        <v>6.25</v>
      </c>
      <c r="P86" s="225">
        <f t="shared" si="90"/>
        <v>25</v>
      </c>
      <c r="Q86" s="226">
        <f t="shared" si="91"/>
        <v>0</v>
      </c>
      <c r="S86" s="231" t="s">
        <v>57</v>
      </c>
      <c r="T86" s="220">
        <v>25</v>
      </c>
      <c r="U86" s="221">
        <v>1</v>
      </c>
      <c r="V86" s="222">
        <v>0.34250000000000003</v>
      </c>
      <c r="W86" s="223">
        <v>25</v>
      </c>
      <c r="X86" s="224">
        <f t="shared" si="92"/>
        <v>6.25</v>
      </c>
      <c r="Y86" s="225">
        <f t="shared" si="93"/>
        <v>25</v>
      </c>
      <c r="Z86" s="226">
        <f t="shared" si="94"/>
        <v>0</v>
      </c>
      <c r="AB86" s="231" t="s">
        <v>57</v>
      </c>
      <c r="AC86" s="380">
        <v>25</v>
      </c>
      <c r="AD86" s="380">
        <v>1</v>
      </c>
      <c r="AE86" s="380">
        <v>0.34</v>
      </c>
      <c r="AF86" s="380">
        <v>25</v>
      </c>
      <c r="AG86" s="224">
        <f t="shared" si="95"/>
        <v>6.25</v>
      </c>
      <c r="AH86" s="225">
        <f t="shared" si="96"/>
        <v>25</v>
      </c>
      <c r="AI86" s="226">
        <f t="shared" si="97"/>
        <v>0</v>
      </c>
      <c r="AK86" s="231" t="s">
        <v>57</v>
      </c>
      <c r="AL86" s="427">
        <v>25</v>
      </c>
      <c r="AM86" s="427">
        <v>1</v>
      </c>
      <c r="AN86" s="427">
        <v>0.34</v>
      </c>
      <c r="AO86" s="427">
        <v>25</v>
      </c>
      <c r="AP86" s="224">
        <f t="shared" si="98"/>
        <v>6.25</v>
      </c>
      <c r="AQ86" s="225">
        <f t="shared" si="99"/>
        <v>25</v>
      </c>
      <c r="AR86" s="226">
        <f t="shared" si="74"/>
        <v>0</v>
      </c>
    </row>
    <row r="87" spans="1:44" x14ac:dyDescent="0.3">
      <c r="A87" s="45" t="str">
        <f>IF(AND(Programm!$AD$6=2020,J87&lt;&gt;""),J87,IF(AND(Programm!$AD$6=2021,S87&lt;&gt;""),S87,IF(AND(Programm!$AD$6=2022,AB87&lt;&gt;""),AB87,IF(AND(Programm!$AD$6=2023,AK87&lt;&gt;""),AK87,""))))</f>
        <v>Fischmehl</v>
      </c>
      <c r="B87" s="389">
        <f>IF(AND(Programm!$AD$6=2020,K87&lt;&gt;""),K87,IF(AND(Programm!$AD$6=2021,T87&lt;&gt;""),T87,IF(AND(Programm!$AD$6=2022,AC87&lt;&gt;""),AC87,IF(AND(Programm!$AD$6=2023,AL87&lt;&gt;""),AL87,""))))</f>
        <v>63</v>
      </c>
      <c r="C87" s="389">
        <f>IF(AND(Programm!$AD$6=2020,L87&lt;&gt;""),L87,IF(AND(Programm!$AD$6=2021,U87&lt;&gt;""),U87,IF(AND(Programm!$AD$6=2022,AD87&lt;&gt;""),AD87,IF(AND(Programm!$AD$6=2023,AM87&lt;&gt;""),AM87,""))))</f>
        <v>9.17</v>
      </c>
      <c r="D87" s="389">
        <f>IF(AND(Programm!$AD$6=2020,M87&lt;&gt;""),M87,IF(AND(Programm!$AD$6=2021,V87&lt;&gt;""),V87,IF(AND(Programm!$AD$6=2022,AE87&lt;&gt;""),AE87,IF(AND(Programm!$AD$6=2023,AN87&lt;&gt;""),AN87,""))))</f>
        <v>6.88</v>
      </c>
      <c r="E87" s="389">
        <f>IF(AND(Programm!$AD$6=2020,N87&lt;&gt;""),N87,IF(AND(Programm!$AD$6=2021,W87&lt;&gt;""),W87,IF(AND(Programm!$AD$6=2022,AF87&lt;&gt;""),AF87,IF(AND(Programm!$AD$6=2023,AO87&lt;&gt;""),AO87,""))))</f>
        <v>91</v>
      </c>
      <c r="F87" s="389">
        <f>IF(AND(Programm!$AD$6=2020,O87&lt;&gt;""),O87,IF(AND(Programm!$AD$6=2021,X87&lt;&gt;""),X87,IF(AND(Programm!$AD$6=2022,AG87&lt;&gt;""),AG87,IF(AND(Programm!$AD$6=2023,AP87&lt;&gt;""),AP87,""))))</f>
        <v>57.3125</v>
      </c>
      <c r="G87" s="389">
        <f>IF(AND(Programm!$AD$6=2020,P87&lt;&gt;""),P87,IF(AND(Programm!$AD$6=2021,Y87&lt;&gt;""),Y87,IF(AND(Programm!$AD$6=2022,AH87&lt;&gt;""),AH87,IF(AND(Programm!$AD$6=2023,AQ87&lt;&gt;""),AQ87,""))))</f>
        <v>62.980769230769226</v>
      </c>
      <c r="H87" s="389">
        <f>IF(AND(Programm!$AD$6=2020,Q87&lt;&gt;""),Q87,IF(AND(Programm!$AD$6=2021,Z87&lt;&gt;""),Z87,IF(AND(Programm!$AD$6=2022,AI87&lt;&gt;""),AI87,IF(AND(Programm!$AD$6=2023,AR87&lt;&gt;""),AR87,""))))</f>
        <v>1.9230769230773603E-2</v>
      </c>
      <c r="J87" s="231" t="s">
        <v>132</v>
      </c>
      <c r="K87" s="220">
        <v>63</v>
      </c>
      <c r="L87" s="221">
        <v>9.1728000000000005</v>
      </c>
      <c r="M87" s="222">
        <v>6.8795999999999999</v>
      </c>
      <c r="N87" s="223">
        <v>91</v>
      </c>
      <c r="O87" s="224">
        <f t="shared" si="89"/>
        <v>57.330000000000005</v>
      </c>
      <c r="P87" s="225">
        <f t="shared" si="90"/>
        <v>63</v>
      </c>
      <c r="Q87" s="226">
        <f t="shared" si="91"/>
        <v>0</v>
      </c>
      <c r="S87" s="231" t="s">
        <v>132</v>
      </c>
      <c r="T87" s="220">
        <v>63</v>
      </c>
      <c r="U87" s="221">
        <v>9.1728000000000005</v>
      </c>
      <c r="V87" s="222">
        <v>6.8795999999999999</v>
      </c>
      <c r="W87" s="223">
        <v>91</v>
      </c>
      <c r="X87" s="224">
        <f t="shared" si="92"/>
        <v>57.330000000000005</v>
      </c>
      <c r="Y87" s="225">
        <f t="shared" si="93"/>
        <v>63</v>
      </c>
      <c r="Z87" s="226">
        <f t="shared" si="94"/>
        <v>0</v>
      </c>
      <c r="AB87" s="231" t="s">
        <v>132</v>
      </c>
      <c r="AC87" s="380">
        <v>63</v>
      </c>
      <c r="AD87" s="380">
        <v>9.17</v>
      </c>
      <c r="AE87" s="380">
        <v>6.88</v>
      </c>
      <c r="AF87" s="380">
        <v>91</v>
      </c>
      <c r="AG87" s="224">
        <f t="shared" si="95"/>
        <v>57.3125</v>
      </c>
      <c r="AH87" s="225">
        <f t="shared" si="96"/>
        <v>62.980769230769226</v>
      </c>
      <c r="AI87" s="226">
        <f t="shared" si="97"/>
        <v>1.9230769230773603E-2</v>
      </c>
      <c r="AK87" s="231" t="s">
        <v>132</v>
      </c>
      <c r="AL87" s="427">
        <v>63</v>
      </c>
      <c r="AM87" s="427">
        <v>9.17</v>
      </c>
      <c r="AN87" s="427">
        <v>6.88</v>
      </c>
      <c r="AO87" s="427">
        <v>91</v>
      </c>
      <c r="AP87" s="224">
        <f t="shared" si="98"/>
        <v>57.3125</v>
      </c>
      <c r="AQ87" s="225">
        <f t="shared" si="99"/>
        <v>62.980769230769226</v>
      </c>
      <c r="AR87" s="226">
        <f t="shared" si="74"/>
        <v>1.9230769230773603E-2</v>
      </c>
    </row>
    <row r="88" spans="1:44" x14ac:dyDescent="0.3">
      <c r="A88" s="45" t="str">
        <f>IF(AND(Programm!$AD$6=2020,J88&lt;&gt;""),J88,IF(AND(Programm!$AD$6=2021,S88&lt;&gt;""),S88,IF(AND(Programm!$AD$6=2022,AB88&lt;&gt;""),AB88,IF(AND(Programm!$AD$6=2023,AK88&lt;&gt;""),AK88,""))))</f>
        <v>Getreideschlempe, frisch (Weizen)</v>
      </c>
      <c r="B88" s="389">
        <f>IF(AND(Programm!$AD$6=2020,K88&lt;&gt;""),K88,IF(AND(Programm!$AD$6=2021,T88&lt;&gt;""),T88,IF(AND(Programm!$AD$6=2022,AC88&lt;&gt;""),AC88,IF(AND(Programm!$AD$6=2023,AL88&lt;&gt;""),AL88,""))))</f>
        <v>36</v>
      </c>
      <c r="C88" s="389">
        <f>IF(AND(Programm!$AD$6=2020,L88&lt;&gt;""),L88,IF(AND(Programm!$AD$6=2021,U88&lt;&gt;""),U88,IF(AND(Programm!$AD$6=2022,AD88&lt;&gt;""),AD88,IF(AND(Programm!$AD$6=2023,AM88&lt;&gt;""),AM88,""))))</f>
        <v>3.46</v>
      </c>
      <c r="D88" s="389">
        <f>IF(AND(Programm!$AD$6=2020,M88&lt;&gt;""),M88,IF(AND(Programm!$AD$6=2021,V88&lt;&gt;""),V88,IF(AND(Programm!$AD$6=2022,AE88&lt;&gt;""),AE88,IF(AND(Programm!$AD$6=2023,AN88&lt;&gt;""),AN88,""))))</f>
        <v>0.69</v>
      </c>
      <c r="E88" s="389">
        <f>IF(AND(Programm!$AD$6=2020,N88&lt;&gt;""),N88,IF(AND(Programm!$AD$6=2021,W88&lt;&gt;""),W88,IF(AND(Programm!$AD$6=2022,AF88&lt;&gt;""),AF88,IF(AND(Programm!$AD$6=2023,AO88&lt;&gt;""),AO88,""))))</f>
        <v>60</v>
      </c>
      <c r="F88" s="389">
        <f>IF(AND(Programm!$AD$6=2020,O88&lt;&gt;""),O88,IF(AND(Programm!$AD$6=2021,X88&lt;&gt;""),X88,IF(AND(Programm!$AD$6=2022,AG88&lt;&gt;""),AG88,IF(AND(Programm!$AD$6=2023,AP88&lt;&gt;""),AP88,""))))</f>
        <v>21.625</v>
      </c>
      <c r="G88" s="389">
        <f>IF(AND(Programm!$AD$6=2020,P88&lt;&gt;""),P88,IF(AND(Programm!$AD$6=2021,Y88&lt;&gt;""),Y88,IF(AND(Programm!$AD$6=2022,AH88&lt;&gt;""),AH88,IF(AND(Programm!$AD$6=2023,AQ88&lt;&gt;""),AQ88,""))))</f>
        <v>36.041666666666664</v>
      </c>
      <c r="H88" s="389">
        <f>IF(AND(Programm!$AD$6=2020,Q88&lt;&gt;""),Q88,IF(AND(Programm!$AD$6=2021,Z88&lt;&gt;""),Z88,IF(AND(Programm!$AD$6=2022,AI88&lt;&gt;""),AI88,IF(AND(Programm!$AD$6=2023,AR88&lt;&gt;""),AR88,""))))</f>
        <v>-4.1666666666664298E-2</v>
      </c>
      <c r="J88" s="231" t="s">
        <v>133</v>
      </c>
      <c r="K88" s="220">
        <v>36</v>
      </c>
      <c r="L88" s="221">
        <v>3.456</v>
      </c>
      <c r="M88" s="222">
        <v>0.69</v>
      </c>
      <c r="N88" s="223">
        <v>60</v>
      </c>
      <c r="O88" s="224">
        <f t="shared" si="89"/>
        <v>21.6</v>
      </c>
      <c r="P88" s="225">
        <f t="shared" si="90"/>
        <v>36.000000000000007</v>
      </c>
      <c r="Q88" s="226">
        <f t="shared" si="91"/>
        <v>0</v>
      </c>
      <c r="S88" s="231" t="s">
        <v>133</v>
      </c>
      <c r="T88" s="220">
        <v>36</v>
      </c>
      <c r="U88" s="221">
        <v>3.456</v>
      </c>
      <c r="V88" s="222">
        <v>0.69</v>
      </c>
      <c r="W88" s="223">
        <v>60</v>
      </c>
      <c r="X88" s="224">
        <f t="shared" si="92"/>
        <v>21.6</v>
      </c>
      <c r="Y88" s="225">
        <f t="shared" si="93"/>
        <v>36.000000000000007</v>
      </c>
      <c r="Z88" s="226">
        <f t="shared" si="94"/>
        <v>0</v>
      </c>
      <c r="AB88" s="231" t="s">
        <v>133</v>
      </c>
      <c r="AC88" s="380">
        <v>36</v>
      </c>
      <c r="AD88" s="380">
        <v>3.46</v>
      </c>
      <c r="AE88" s="380">
        <v>0.69</v>
      </c>
      <c r="AF88" s="380">
        <v>60</v>
      </c>
      <c r="AG88" s="224">
        <f t="shared" si="95"/>
        <v>21.625</v>
      </c>
      <c r="AH88" s="225">
        <f t="shared" si="96"/>
        <v>36.041666666666664</v>
      </c>
      <c r="AI88" s="226">
        <f t="shared" si="97"/>
        <v>-4.1666666666664298E-2</v>
      </c>
      <c r="AK88" s="231" t="s">
        <v>133</v>
      </c>
      <c r="AL88" s="427">
        <v>36</v>
      </c>
      <c r="AM88" s="427">
        <v>3.46</v>
      </c>
      <c r="AN88" s="427">
        <v>0.69</v>
      </c>
      <c r="AO88" s="427">
        <v>60</v>
      </c>
      <c r="AP88" s="224">
        <f t="shared" si="98"/>
        <v>21.625</v>
      </c>
      <c r="AQ88" s="225">
        <f t="shared" si="99"/>
        <v>36.041666666666664</v>
      </c>
      <c r="AR88" s="226">
        <f t="shared" si="74"/>
        <v>-4.1666666666664298E-2</v>
      </c>
    </row>
    <row r="89" spans="1:44" x14ac:dyDescent="0.3">
      <c r="A89" s="45" t="str">
        <f>IF(AND(Programm!$AD$6=2020,J89&lt;&gt;""),J89,IF(AND(Programm!$AD$6=2021,S89&lt;&gt;""),S89,IF(AND(Programm!$AD$6=2022,AB89&lt;&gt;""),AB89,IF(AND(Programm!$AD$6=2023,AK89&lt;&gt;""),AK89,""))))</f>
        <v>Getreideschlempe, getrocknet (Weizen)</v>
      </c>
      <c r="B89" s="389">
        <f>IF(AND(Programm!$AD$6=2020,K89&lt;&gt;""),K89,IF(AND(Programm!$AD$6=2021,T89&lt;&gt;""),T89,IF(AND(Programm!$AD$6=2022,AC89&lt;&gt;""),AC89,IF(AND(Programm!$AD$6=2023,AL89&lt;&gt;""),AL89,""))))</f>
        <v>38.1875</v>
      </c>
      <c r="C89" s="389">
        <f>IF(AND(Programm!$AD$6=2020,L89&lt;&gt;""),L89,IF(AND(Programm!$AD$6=2021,U89&lt;&gt;""),U89,IF(AND(Programm!$AD$6=2022,AD89&lt;&gt;""),AD89,IF(AND(Programm!$AD$6=2023,AM89&lt;&gt;""),AM89,""))))</f>
        <v>5.62</v>
      </c>
      <c r="D89" s="389">
        <f>IF(AND(Programm!$AD$6=2020,M89&lt;&gt;""),M89,IF(AND(Programm!$AD$6=2021,V89&lt;&gt;""),V89,IF(AND(Programm!$AD$6=2022,AE89&lt;&gt;""),AE89,IF(AND(Programm!$AD$6=2023,AN89&lt;&gt;""),AN89,""))))</f>
        <v>1.9</v>
      </c>
      <c r="E89" s="389">
        <f>IF(AND(Programm!$AD$6=2020,N89&lt;&gt;""),N89,IF(AND(Programm!$AD$6=2021,W89&lt;&gt;""),W89,IF(AND(Programm!$AD$6=2022,AF89&lt;&gt;""),AF89,IF(AND(Programm!$AD$6=2023,AO89&lt;&gt;""),AO89,""))))</f>
        <v>92</v>
      </c>
      <c r="F89" s="389">
        <f>IF(AND(Programm!$AD$6=2020,O89&lt;&gt;""),O89,IF(AND(Programm!$AD$6=2021,X89&lt;&gt;""),X89,IF(AND(Programm!$AD$6=2022,AG89&lt;&gt;""),AG89,IF(AND(Programm!$AD$6=2023,AP89&lt;&gt;""),AP89,""))))</f>
        <v>35.125</v>
      </c>
      <c r="G89" s="389">
        <f>IF(AND(Programm!$AD$6=2020,P89&lt;&gt;""),P89,IF(AND(Programm!$AD$6=2021,Y89&lt;&gt;""),Y89,IF(AND(Programm!$AD$6=2022,AH89&lt;&gt;""),AH89,IF(AND(Programm!$AD$6=2023,AQ89&lt;&gt;""),AQ89,""))))</f>
        <v>38.179347826086953</v>
      </c>
      <c r="H89" s="389">
        <f>IF(AND(Programm!$AD$6=2020,Q89&lt;&gt;""),Q89,IF(AND(Programm!$AD$6=2021,Z89&lt;&gt;""),Z89,IF(AND(Programm!$AD$6=2022,AI89&lt;&gt;""),AI89,IF(AND(Programm!$AD$6=2023,AR89&lt;&gt;""),AR89,""))))</f>
        <v>8.1521739130465676E-3</v>
      </c>
      <c r="J89" s="231" t="s">
        <v>134</v>
      </c>
      <c r="K89" s="220">
        <v>38.1875</v>
      </c>
      <c r="L89" s="221">
        <v>5.6212</v>
      </c>
      <c r="M89" s="222">
        <v>1.8952</v>
      </c>
      <c r="N89" s="223">
        <v>92</v>
      </c>
      <c r="O89" s="224">
        <f t="shared" si="89"/>
        <v>35.1325</v>
      </c>
      <c r="P89" s="225">
        <f t="shared" si="90"/>
        <v>38.1875</v>
      </c>
      <c r="Q89" s="226">
        <f t="shared" si="91"/>
        <v>0</v>
      </c>
      <c r="S89" s="231" t="s">
        <v>134</v>
      </c>
      <c r="T89" s="220">
        <v>38.1875</v>
      </c>
      <c r="U89" s="221">
        <v>5.6212</v>
      </c>
      <c r="V89" s="222">
        <v>1.8952</v>
      </c>
      <c r="W89" s="223">
        <v>92</v>
      </c>
      <c r="X89" s="224">
        <f t="shared" si="92"/>
        <v>35.1325</v>
      </c>
      <c r="Y89" s="225">
        <f t="shared" si="93"/>
        <v>38.1875</v>
      </c>
      <c r="Z89" s="226">
        <f t="shared" si="94"/>
        <v>0</v>
      </c>
      <c r="AB89" s="231" t="s">
        <v>134</v>
      </c>
      <c r="AC89" s="380">
        <v>38.1875</v>
      </c>
      <c r="AD89" s="380">
        <v>5.62</v>
      </c>
      <c r="AE89" s="380">
        <v>1.9</v>
      </c>
      <c r="AF89" s="380">
        <v>92</v>
      </c>
      <c r="AG89" s="224">
        <f t="shared" si="95"/>
        <v>35.125</v>
      </c>
      <c r="AH89" s="225">
        <f t="shared" si="96"/>
        <v>38.179347826086953</v>
      </c>
      <c r="AI89" s="226">
        <f t="shared" si="97"/>
        <v>8.1521739130465676E-3</v>
      </c>
      <c r="AK89" s="231" t="s">
        <v>134</v>
      </c>
      <c r="AL89" s="427">
        <v>38.1875</v>
      </c>
      <c r="AM89" s="427">
        <v>5.62</v>
      </c>
      <c r="AN89" s="427">
        <v>1.9</v>
      </c>
      <c r="AO89" s="427">
        <v>92</v>
      </c>
      <c r="AP89" s="224">
        <f t="shared" si="98"/>
        <v>35.125</v>
      </c>
      <c r="AQ89" s="225">
        <f t="shared" si="99"/>
        <v>38.179347826086953</v>
      </c>
      <c r="AR89" s="226">
        <f t="shared" si="74"/>
        <v>8.1521739130465676E-3</v>
      </c>
    </row>
    <row r="90" spans="1:44" x14ac:dyDescent="0.3">
      <c r="A90" s="45" t="str">
        <f>IF(AND(Programm!$AD$6=2020,J90&lt;&gt;""),J90,IF(AND(Programm!$AD$6=2021,S90&lt;&gt;""),S90,IF(AND(Programm!$AD$6=2022,AB90&lt;&gt;""),AB90,IF(AND(Programm!$AD$6=2023,AK90&lt;&gt;""),AK90,""))))</f>
        <v>Haferschälkleie</v>
      </c>
      <c r="B90" s="389">
        <f>IF(AND(Programm!$AD$6=2020,K90&lt;&gt;""),K90,IF(AND(Programm!$AD$6=2021,T90&lt;&gt;""),T90,IF(AND(Programm!$AD$6=2022,AC90&lt;&gt;""),AC90,IF(AND(Programm!$AD$6=2023,AL90&lt;&gt;""),AL90,""))))</f>
        <v>7</v>
      </c>
      <c r="C90" s="389">
        <f>IF(AND(Programm!$AD$6=2020,L90&lt;&gt;""),L90,IF(AND(Programm!$AD$6=2021,U90&lt;&gt;""),U90,IF(AND(Programm!$AD$6=2022,AD90&lt;&gt;""),AD90,IF(AND(Programm!$AD$6=2023,AM90&lt;&gt;""),AM90,""))))</f>
        <v>1.01</v>
      </c>
      <c r="D90" s="389">
        <f>IF(AND(Programm!$AD$6=2020,M90&lt;&gt;""),M90,IF(AND(Programm!$AD$6=2021,V90&lt;&gt;""),V90,IF(AND(Programm!$AD$6=2022,AE90&lt;&gt;""),AE90,IF(AND(Programm!$AD$6=2023,AN90&lt;&gt;""),AN90,""))))</f>
        <v>0.35</v>
      </c>
      <c r="E90" s="389">
        <f>IF(AND(Programm!$AD$6=2020,N90&lt;&gt;""),N90,IF(AND(Programm!$AD$6=2021,W90&lt;&gt;""),W90,IF(AND(Programm!$AD$6=2022,AF90&lt;&gt;""),AF90,IF(AND(Programm!$AD$6=2023,AO90&lt;&gt;""),AO90,""))))</f>
        <v>90</v>
      </c>
      <c r="F90" s="389">
        <f>IF(AND(Programm!$AD$6=2020,O90&lt;&gt;""),O90,IF(AND(Programm!$AD$6=2021,X90&lt;&gt;""),X90,IF(AND(Programm!$AD$6=2022,AG90&lt;&gt;""),AG90,IF(AND(Programm!$AD$6=2023,AP90&lt;&gt;""),AP90,""))))</f>
        <v>6.3125</v>
      </c>
      <c r="G90" s="389">
        <f>IF(AND(Programm!$AD$6=2020,P90&lt;&gt;""),P90,IF(AND(Programm!$AD$6=2021,Y90&lt;&gt;""),Y90,IF(AND(Programm!$AD$6=2022,AH90&lt;&gt;""),AH90,IF(AND(Programm!$AD$6=2023,AQ90&lt;&gt;""),AQ90,""))))</f>
        <v>7.0138888888888893</v>
      </c>
      <c r="H90" s="389">
        <f>IF(AND(Programm!$AD$6=2020,Q90&lt;&gt;""),Q90,IF(AND(Programm!$AD$6=2021,Z90&lt;&gt;""),Z90,IF(AND(Programm!$AD$6=2022,AI90&lt;&gt;""),AI90,IF(AND(Programm!$AD$6=2023,AR90&lt;&gt;""),AR90,""))))</f>
        <v>-1.3888888888889284E-2</v>
      </c>
      <c r="J90" s="231" t="s">
        <v>135</v>
      </c>
      <c r="K90" s="220">
        <v>7</v>
      </c>
      <c r="L90" s="221">
        <v>1.008</v>
      </c>
      <c r="M90" s="222">
        <v>0.35099999999999998</v>
      </c>
      <c r="N90" s="223">
        <v>90</v>
      </c>
      <c r="O90" s="224">
        <f t="shared" si="89"/>
        <v>6.3</v>
      </c>
      <c r="P90" s="225">
        <f t="shared" si="90"/>
        <v>6.9999999999999991</v>
      </c>
      <c r="Q90" s="226">
        <f t="shared" si="91"/>
        <v>0</v>
      </c>
      <c r="S90" s="231" t="s">
        <v>135</v>
      </c>
      <c r="T90" s="220">
        <v>7</v>
      </c>
      <c r="U90" s="221">
        <v>1.008</v>
      </c>
      <c r="V90" s="222">
        <v>0.35099999999999998</v>
      </c>
      <c r="W90" s="223">
        <v>90</v>
      </c>
      <c r="X90" s="224">
        <f t="shared" si="92"/>
        <v>6.3</v>
      </c>
      <c r="Y90" s="225">
        <f t="shared" si="93"/>
        <v>6.9999999999999991</v>
      </c>
      <c r="Z90" s="226">
        <f t="shared" si="94"/>
        <v>0</v>
      </c>
      <c r="AB90" s="231" t="s">
        <v>135</v>
      </c>
      <c r="AC90" s="380">
        <v>7</v>
      </c>
      <c r="AD90" s="380">
        <v>1.01</v>
      </c>
      <c r="AE90" s="380">
        <v>0.35</v>
      </c>
      <c r="AF90" s="380">
        <v>90</v>
      </c>
      <c r="AG90" s="224">
        <f t="shared" si="95"/>
        <v>6.3125</v>
      </c>
      <c r="AH90" s="225">
        <f t="shared" si="96"/>
        <v>7.0138888888888893</v>
      </c>
      <c r="AI90" s="226">
        <f t="shared" si="97"/>
        <v>-1.3888888888889284E-2</v>
      </c>
      <c r="AK90" s="231" t="s">
        <v>135</v>
      </c>
      <c r="AL90" s="427">
        <v>7</v>
      </c>
      <c r="AM90" s="427">
        <v>1.01</v>
      </c>
      <c r="AN90" s="427">
        <v>0.35</v>
      </c>
      <c r="AO90" s="427">
        <v>90</v>
      </c>
      <c r="AP90" s="224">
        <f t="shared" si="98"/>
        <v>6.3125</v>
      </c>
      <c r="AQ90" s="225">
        <f t="shared" si="99"/>
        <v>7.0138888888888893</v>
      </c>
      <c r="AR90" s="226">
        <f t="shared" si="74"/>
        <v>-1.3888888888889284E-2</v>
      </c>
    </row>
    <row r="91" spans="1:44" x14ac:dyDescent="0.3">
      <c r="A91" s="45" t="str">
        <f>IF(AND(Programm!$AD$6=2020,J91&lt;&gt;""),J91,IF(AND(Programm!$AD$6=2021,S91&lt;&gt;""),S91,IF(AND(Programm!$AD$6=2022,AB91&lt;&gt;""),AB91,IF(AND(Programm!$AD$6=2023,AK91&lt;&gt;""),AK91,""))))</f>
        <v>Kartoffeleiweiß</v>
      </c>
      <c r="B91" s="389">
        <f>IF(AND(Programm!$AD$6=2020,K91&lt;&gt;""),K91,IF(AND(Programm!$AD$6=2021,T91&lt;&gt;""),T91,IF(AND(Programm!$AD$6=2022,AC91&lt;&gt;""),AC91,IF(AND(Programm!$AD$6=2023,AL91&lt;&gt;""),AL91,""))))</f>
        <v>84</v>
      </c>
      <c r="C91" s="389">
        <f>IF(AND(Programm!$AD$6=2020,L91&lt;&gt;""),L91,IF(AND(Programm!$AD$6=2021,U91&lt;&gt;""),U91,IF(AND(Programm!$AD$6=2022,AD91&lt;&gt;""),AD91,IF(AND(Programm!$AD$6=2023,AM91&lt;&gt;""),AM91,""))))</f>
        <v>12.1</v>
      </c>
      <c r="D91" s="389">
        <f>IF(AND(Programm!$AD$6=2020,M91&lt;&gt;""),M91,IF(AND(Programm!$AD$6=2021,V91&lt;&gt;""),V91,IF(AND(Programm!$AD$6=2022,AE91&lt;&gt;""),AE91,IF(AND(Programm!$AD$6=2023,AN91&lt;&gt;""),AN91,""))))</f>
        <v>1.04</v>
      </c>
      <c r="E91" s="389">
        <f>IF(AND(Programm!$AD$6=2020,N91&lt;&gt;""),N91,IF(AND(Programm!$AD$6=2021,W91&lt;&gt;""),W91,IF(AND(Programm!$AD$6=2022,AF91&lt;&gt;""),AF91,IF(AND(Programm!$AD$6=2023,AO91&lt;&gt;""),AO91,""))))</f>
        <v>90</v>
      </c>
      <c r="F91" s="389">
        <f>IF(AND(Programm!$AD$6=2020,O91&lt;&gt;""),O91,IF(AND(Programm!$AD$6=2021,X91&lt;&gt;""),X91,IF(AND(Programm!$AD$6=2022,AG91&lt;&gt;""),AG91,IF(AND(Programm!$AD$6=2023,AP91&lt;&gt;""),AP91,""))))</f>
        <v>75.625</v>
      </c>
      <c r="G91" s="389">
        <f>IF(AND(Programm!$AD$6=2020,P91&lt;&gt;""),P91,IF(AND(Programm!$AD$6=2021,Y91&lt;&gt;""),Y91,IF(AND(Programm!$AD$6=2022,AH91&lt;&gt;""),AH91,IF(AND(Programm!$AD$6=2023,AQ91&lt;&gt;""),AQ91,""))))</f>
        <v>84.027777777777786</v>
      </c>
      <c r="H91" s="389">
        <f>IF(AND(Programm!$AD$6=2020,Q91&lt;&gt;""),Q91,IF(AND(Programm!$AD$6=2021,Z91&lt;&gt;""),Z91,IF(AND(Programm!$AD$6=2022,AI91&lt;&gt;""),AI91,IF(AND(Programm!$AD$6=2023,AR91&lt;&gt;""),AR91,""))))</f>
        <v>-2.7777777777785673E-2</v>
      </c>
      <c r="J91" s="231" t="s">
        <v>24</v>
      </c>
      <c r="K91" s="220">
        <v>84</v>
      </c>
      <c r="L91" s="221">
        <v>12.096</v>
      </c>
      <c r="M91" s="222">
        <v>1.0349999999999999</v>
      </c>
      <c r="N91" s="223">
        <v>90</v>
      </c>
      <c r="O91" s="224">
        <f t="shared" si="89"/>
        <v>75.599999999999994</v>
      </c>
      <c r="P91" s="225">
        <f t="shared" si="90"/>
        <v>84</v>
      </c>
      <c r="Q91" s="226">
        <f t="shared" si="91"/>
        <v>0</v>
      </c>
      <c r="S91" s="231" t="s">
        <v>24</v>
      </c>
      <c r="T91" s="220">
        <v>84</v>
      </c>
      <c r="U91" s="221">
        <v>12.096</v>
      </c>
      <c r="V91" s="222">
        <v>1.0349999999999999</v>
      </c>
      <c r="W91" s="223">
        <v>90</v>
      </c>
      <c r="X91" s="224">
        <f t="shared" si="92"/>
        <v>75.599999999999994</v>
      </c>
      <c r="Y91" s="225">
        <f t="shared" si="93"/>
        <v>84</v>
      </c>
      <c r="Z91" s="226">
        <f t="shared" si="94"/>
        <v>0</v>
      </c>
      <c r="AB91" s="231" t="s">
        <v>24</v>
      </c>
      <c r="AC91" s="380">
        <v>84</v>
      </c>
      <c r="AD91" s="380">
        <v>12.1</v>
      </c>
      <c r="AE91" s="380">
        <v>1.04</v>
      </c>
      <c r="AF91" s="380">
        <v>90</v>
      </c>
      <c r="AG91" s="224">
        <f t="shared" si="95"/>
        <v>75.625</v>
      </c>
      <c r="AH91" s="225">
        <f t="shared" si="96"/>
        <v>84.027777777777786</v>
      </c>
      <c r="AI91" s="226">
        <f t="shared" si="97"/>
        <v>-2.7777777777785673E-2</v>
      </c>
      <c r="AK91" s="231" t="s">
        <v>24</v>
      </c>
      <c r="AL91" s="427">
        <v>84</v>
      </c>
      <c r="AM91" s="427">
        <v>12.1</v>
      </c>
      <c r="AN91" s="427">
        <v>1.04</v>
      </c>
      <c r="AO91" s="427">
        <v>90</v>
      </c>
      <c r="AP91" s="224">
        <f t="shared" si="98"/>
        <v>75.625</v>
      </c>
      <c r="AQ91" s="225">
        <f t="shared" si="99"/>
        <v>84.027777777777786</v>
      </c>
      <c r="AR91" s="226">
        <f t="shared" si="74"/>
        <v>-2.7777777777785673E-2</v>
      </c>
    </row>
    <row r="92" spans="1:44" x14ac:dyDescent="0.3">
      <c r="A92" s="45" t="str">
        <f>IF(AND(Programm!$AD$6=2020,J92&lt;&gt;""),J92,IF(AND(Programm!$AD$6=2021,S92&lt;&gt;""),S92,IF(AND(Programm!$AD$6=2022,AB92&lt;&gt;""),AB92,IF(AND(Programm!$AD$6=2023,AK92&lt;&gt;""),AK92,""))))</f>
        <v>Kartoffelpülpe, siliert</v>
      </c>
      <c r="B92" s="389">
        <f>IF(AND(Programm!$AD$6=2020,K92&lt;&gt;""),K92,IF(AND(Programm!$AD$6=2021,T92&lt;&gt;""),T92,IF(AND(Programm!$AD$6=2022,AC92&lt;&gt;""),AC92,IF(AND(Programm!$AD$6=2023,AL92&lt;&gt;""),AL92,""))))</f>
        <v>4.875</v>
      </c>
      <c r="C92" s="389">
        <f>IF(AND(Programm!$AD$6=2020,L92&lt;&gt;""),L92,IF(AND(Programm!$AD$6=2021,U92&lt;&gt;""),U92,IF(AND(Programm!$AD$6=2022,AD92&lt;&gt;""),AD92,IF(AND(Programm!$AD$6=2023,AM92&lt;&gt;""),AM92,""))))</f>
        <v>0.14000000000000001</v>
      </c>
      <c r="D92" s="389">
        <f>IF(AND(Programm!$AD$6=2020,M92&lt;&gt;""),M92,IF(AND(Programm!$AD$6=2021,V92&lt;&gt;""),V92,IF(AND(Programm!$AD$6=2022,AE92&lt;&gt;""),AE92,IF(AND(Programm!$AD$6=2023,AN92&lt;&gt;""),AN92,""))))</f>
        <v>0.12</v>
      </c>
      <c r="E92" s="389">
        <f>IF(AND(Programm!$AD$6=2020,N92&lt;&gt;""),N92,IF(AND(Programm!$AD$6=2021,W92&lt;&gt;""),W92,IF(AND(Programm!$AD$6=2022,AF92&lt;&gt;""),AF92,IF(AND(Programm!$AD$6=2023,AO92&lt;&gt;""),AO92,""))))</f>
        <v>18</v>
      </c>
      <c r="F92" s="389">
        <f>IF(AND(Programm!$AD$6=2020,O92&lt;&gt;""),O92,IF(AND(Programm!$AD$6=2021,X92&lt;&gt;""),X92,IF(AND(Programm!$AD$6=2022,AG92&lt;&gt;""),AG92,IF(AND(Programm!$AD$6=2023,AP92&lt;&gt;""),AP92,""))))</f>
        <v>0.87500000000000011</v>
      </c>
      <c r="G92" s="389">
        <f>IF(AND(Programm!$AD$6=2020,P92&lt;&gt;""),P92,IF(AND(Programm!$AD$6=2021,Y92&lt;&gt;""),Y92,IF(AND(Programm!$AD$6=2022,AH92&lt;&gt;""),AH92,IF(AND(Programm!$AD$6=2023,AQ92&lt;&gt;""),AQ92,""))))</f>
        <v>4.8611111111111116</v>
      </c>
      <c r="H92" s="389">
        <f>IF(AND(Programm!$AD$6=2020,Q92&lt;&gt;""),Q92,IF(AND(Programm!$AD$6=2021,Z92&lt;&gt;""),Z92,IF(AND(Programm!$AD$6=2022,AI92&lt;&gt;""),AI92,IF(AND(Programm!$AD$6=2023,AR92&lt;&gt;""),AR92,""))))</f>
        <v>1.3888888888888395E-2</v>
      </c>
      <c r="J92" s="231" t="s">
        <v>136</v>
      </c>
      <c r="K92" s="220">
        <v>4.875</v>
      </c>
      <c r="L92" s="221">
        <v>0.1404</v>
      </c>
      <c r="M92" s="222">
        <v>0.1152</v>
      </c>
      <c r="N92" s="223">
        <v>18</v>
      </c>
      <c r="O92" s="224">
        <f t="shared" si="89"/>
        <v>0.87749999999999995</v>
      </c>
      <c r="P92" s="225">
        <f t="shared" si="90"/>
        <v>4.8749999999999991</v>
      </c>
      <c r="Q92" s="226">
        <f t="shared" si="91"/>
        <v>0</v>
      </c>
      <c r="S92" s="231" t="s">
        <v>136</v>
      </c>
      <c r="T92" s="220">
        <v>4.875</v>
      </c>
      <c r="U92" s="221">
        <v>0.1404</v>
      </c>
      <c r="V92" s="222">
        <v>0.1152</v>
      </c>
      <c r="W92" s="223">
        <v>18</v>
      </c>
      <c r="X92" s="224">
        <f t="shared" si="92"/>
        <v>0.87749999999999995</v>
      </c>
      <c r="Y92" s="225">
        <f t="shared" si="93"/>
        <v>4.8749999999999991</v>
      </c>
      <c r="Z92" s="226">
        <f t="shared" si="94"/>
        <v>0</v>
      </c>
      <c r="AB92" s="231" t="s">
        <v>136</v>
      </c>
      <c r="AC92" s="380">
        <v>4.875</v>
      </c>
      <c r="AD92" s="380">
        <v>0.14000000000000001</v>
      </c>
      <c r="AE92" s="380">
        <v>0.12</v>
      </c>
      <c r="AF92" s="380">
        <v>18</v>
      </c>
      <c r="AG92" s="224">
        <f t="shared" si="95"/>
        <v>0.87500000000000011</v>
      </c>
      <c r="AH92" s="225">
        <f t="shared" si="96"/>
        <v>4.8611111111111116</v>
      </c>
      <c r="AI92" s="226">
        <f t="shared" si="97"/>
        <v>1.3888888888888395E-2</v>
      </c>
      <c r="AK92" s="231" t="s">
        <v>136</v>
      </c>
      <c r="AL92" s="427">
        <v>4.875</v>
      </c>
      <c r="AM92" s="427">
        <v>0.14000000000000001</v>
      </c>
      <c r="AN92" s="427">
        <v>0.12</v>
      </c>
      <c r="AO92" s="427">
        <v>18</v>
      </c>
      <c r="AP92" s="224">
        <f t="shared" si="98"/>
        <v>0.87500000000000011</v>
      </c>
      <c r="AQ92" s="225">
        <f t="shared" si="99"/>
        <v>4.8611111111111116</v>
      </c>
      <c r="AR92" s="226">
        <f t="shared" si="74"/>
        <v>1.3888888888888395E-2</v>
      </c>
    </row>
    <row r="93" spans="1:44" x14ac:dyDescent="0.3">
      <c r="A93" s="45" t="str">
        <f>IF(AND(Programm!$AD$6=2020,J93&lt;&gt;""),J93,IF(AND(Programm!$AD$6=2021,S93&lt;&gt;""),S93,IF(AND(Programm!$AD$6=2022,AB93&lt;&gt;""),AB93,IF(AND(Programm!$AD$6=2023,AK93&lt;&gt;""),AK93,""))))</f>
        <v>Kartoffelschlempe, frisch</v>
      </c>
      <c r="B93" s="389">
        <f>IF(AND(Programm!$AD$6=2020,K93&lt;&gt;""),K93,IF(AND(Programm!$AD$6=2021,T93&lt;&gt;""),T93,IF(AND(Programm!$AD$6=2022,AC93&lt;&gt;""),AC93,IF(AND(Programm!$AD$6=2023,AL93&lt;&gt;""),AL93,""))))</f>
        <v>33</v>
      </c>
      <c r="C93" s="389">
        <f>IF(AND(Programm!$AD$6=2020,L93&lt;&gt;""),L93,IF(AND(Programm!$AD$6=2021,U93&lt;&gt;""),U93,IF(AND(Programm!$AD$6=2022,AD93&lt;&gt;""),AD93,IF(AND(Programm!$AD$6=2023,AM93&lt;&gt;""),AM93,""))))</f>
        <v>0.28999999999999998</v>
      </c>
      <c r="D93" s="389">
        <f>IF(AND(Programm!$AD$6=2020,M93&lt;&gt;""),M93,IF(AND(Programm!$AD$6=2021,V93&lt;&gt;""),V93,IF(AND(Programm!$AD$6=2022,AE93&lt;&gt;""),AE93,IF(AND(Programm!$AD$6=2023,AN93&lt;&gt;""),AN93,""))))</f>
        <v>0.08</v>
      </c>
      <c r="E93" s="389">
        <f>IF(AND(Programm!$AD$6=2020,N93&lt;&gt;""),N93,IF(AND(Programm!$AD$6=2021,W93&lt;&gt;""),W93,IF(AND(Programm!$AD$6=2022,AF93&lt;&gt;""),AF93,IF(AND(Programm!$AD$6=2023,AO93&lt;&gt;""),AO93,""))))</f>
        <v>5.5</v>
      </c>
      <c r="F93" s="389">
        <f>IF(AND(Programm!$AD$6=2020,O93&lt;&gt;""),O93,IF(AND(Programm!$AD$6=2021,X93&lt;&gt;""),X93,IF(AND(Programm!$AD$6=2022,AG93&lt;&gt;""),AG93,IF(AND(Programm!$AD$6=2023,AP93&lt;&gt;""),AP93,""))))</f>
        <v>1.8124999999999998</v>
      </c>
      <c r="G93" s="389">
        <f>IF(AND(Programm!$AD$6=2020,P93&lt;&gt;""),P93,IF(AND(Programm!$AD$6=2021,Y93&lt;&gt;""),Y93,IF(AND(Programm!$AD$6=2022,AH93&lt;&gt;""),AH93,IF(AND(Programm!$AD$6=2023,AQ93&lt;&gt;""),AQ93,""))))</f>
        <v>32.954545454545453</v>
      </c>
      <c r="H93" s="389">
        <f>IF(AND(Programm!$AD$6=2020,Q93&lt;&gt;""),Q93,IF(AND(Programm!$AD$6=2021,Z93&lt;&gt;""),Z93,IF(AND(Programm!$AD$6=2022,AI93&lt;&gt;""),AI93,IF(AND(Programm!$AD$6=2023,AR93&lt;&gt;""),AR93,""))))</f>
        <v>4.5454545454546746E-2</v>
      </c>
      <c r="J93" s="231" t="s">
        <v>61</v>
      </c>
      <c r="K93" s="220">
        <v>33</v>
      </c>
      <c r="L93" s="221">
        <v>0.29039999999999999</v>
      </c>
      <c r="M93" s="222">
        <v>8.4150000000000003E-2</v>
      </c>
      <c r="N93" s="223">
        <v>5.5</v>
      </c>
      <c r="O93" s="224">
        <f t="shared" si="89"/>
        <v>1.8149999999999999</v>
      </c>
      <c r="P93" s="225">
        <f t="shared" si="90"/>
        <v>33</v>
      </c>
      <c r="Q93" s="226">
        <f t="shared" si="91"/>
        <v>0</v>
      </c>
      <c r="S93" s="231" t="s">
        <v>61</v>
      </c>
      <c r="T93" s="220">
        <v>33</v>
      </c>
      <c r="U93" s="221">
        <v>0.29039999999999999</v>
      </c>
      <c r="V93" s="222">
        <v>8.4150000000000003E-2</v>
      </c>
      <c r="W93" s="223">
        <v>5.5</v>
      </c>
      <c r="X93" s="224">
        <f t="shared" si="92"/>
        <v>1.8149999999999999</v>
      </c>
      <c r="Y93" s="225">
        <f t="shared" si="93"/>
        <v>33</v>
      </c>
      <c r="Z93" s="226">
        <f t="shared" si="94"/>
        <v>0</v>
      </c>
      <c r="AB93" s="231" t="s">
        <v>61</v>
      </c>
      <c r="AC93" s="380">
        <v>33</v>
      </c>
      <c r="AD93" s="380">
        <v>0.28999999999999998</v>
      </c>
      <c r="AE93" s="380">
        <v>0.08</v>
      </c>
      <c r="AF93" s="380">
        <v>5.5</v>
      </c>
      <c r="AG93" s="224">
        <f t="shared" si="95"/>
        <v>1.8124999999999998</v>
      </c>
      <c r="AH93" s="225">
        <f t="shared" si="96"/>
        <v>32.954545454545453</v>
      </c>
      <c r="AI93" s="226">
        <f t="shared" si="97"/>
        <v>4.5454545454546746E-2</v>
      </c>
      <c r="AK93" s="231" t="s">
        <v>61</v>
      </c>
      <c r="AL93" s="427">
        <v>33</v>
      </c>
      <c r="AM93" s="427">
        <v>0.28999999999999998</v>
      </c>
      <c r="AN93" s="427">
        <v>0.08</v>
      </c>
      <c r="AO93" s="427">
        <v>5.5</v>
      </c>
      <c r="AP93" s="224">
        <f t="shared" si="98"/>
        <v>1.8124999999999998</v>
      </c>
      <c r="AQ93" s="225">
        <f t="shared" si="99"/>
        <v>32.954545454545453</v>
      </c>
      <c r="AR93" s="226">
        <f t="shared" si="74"/>
        <v>4.5454545454546746E-2</v>
      </c>
    </row>
    <row r="94" spans="1:44" x14ac:dyDescent="0.3">
      <c r="A94" s="45" t="str">
        <f>IF(AND(Programm!$AD$6=2020,J94&lt;&gt;""),J94,IF(AND(Programm!$AD$6=2021,S94&lt;&gt;""),S94,IF(AND(Programm!$AD$6=2022,AB94&lt;&gt;""),AB94,IF(AND(Programm!$AD$6=2023,AK94&lt;&gt;""),AK94,""))))</f>
        <v>Leinextraktionsschrot</v>
      </c>
      <c r="B94" s="389">
        <f>IF(AND(Programm!$AD$6=2020,K94&lt;&gt;""),K94,IF(AND(Programm!$AD$6=2021,T94&lt;&gt;""),T94,IF(AND(Programm!$AD$6=2022,AC94&lt;&gt;""),AC94,IF(AND(Programm!$AD$6=2023,AL94&lt;&gt;""),AL94,""))))</f>
        <v>37.5625</v>
      </c>
      <c r="C94" s="389">
        <f>IF(AND(Programm!$AD$6=2020,L94&lt;&gt;""),L94,IF(AND(Programm!$AD$6=2021,U94&lt;&gt;""),U94,IF(AND(Programm!$AD$6=2022,AD94&lt;&gt;""),AD94,IF(AND(Programm!$AD$6=2023,AM94&lt;&gt;""),AM94,""))))</f>
        <v>5.35</v>
      </c>
      <c r="D94" s="389">
        <f>IF(AND(Programm!$AD$6=2020,M94&lt;&gt;""),M94,IF(AND(Programm!$AD$6=2021,V94&lt;&gt;""),V94,IF(AND(Programm!$AD$6=2022,AE94&lt;&gt;""),AE94,IF(AND(Programm!$AD$6=2023,AN94&lt;&gt;""),AN94,""))))</f>
        <v>1.96</v>
      </c>
      <c r="E94" s="389">
        <f>IF(AND(Programm!$AD$6=2020,N94&lt;&gt;""),N94,IF(AND(Programm!$AD$6=2021,W94&lt;&gt;""),W94,IF(AND(Programm!$AD$6=2022,AF94&lt;&gt;""),AF94,IF(AND(Programm!$AD$6=2023,AO94&lt;&gt;""),AO94,""))))</f>
        <v>89</v>
      </c>
      <c r="F94" s="389">
        <f>IF(AND(Programm!$AD$6=2020,O94&lt;&gt;""),O94,IF(AND(Programm!$AD$6=2021,X94&lt;&gt;""),X94,IF(AND(Programm!$AD$6=2022,AG94&lt;&gt;""),AG94,IF(AND(Programm!$AD$6=2023,AP94&lt;&gt;""),AP94,""))))</f>
        <v>33.4375</v>
      </c>
      <c r="G94" s="389">
        <f>IF(AND(Programm!$AD$6=2020,P94&lt;&gt;""),P94,IF(AND(Programm!$AD$6=2021,Y94&lt;&gt;""),Y94,IF(AND(Programm!$AD$6=2022,AH94&lt;&gt;""),AH94,IF(AND(Programm!$AD$6=2023,AQ94&lt;&gt;""),AQ94,""))))</f>
        <v>37.570224719101127</v>
      </c>
      <c r="H94" s="389">
        <f>IF(AND(Programm!$AD$6=2020,Q94&lt;&gt;""),Q94,IF(AND(Programm!$AD$6=2021,Z94&lt;&gt;""),Z94,IF(AND(Programm!$AD$6=2022,AI94&lt;&gt;""),AI94,IF(AND(Programm!$AD$6=2023,AR94&lt;&gt;""),AR94,""))))</f>
        <v>-7.7247191011267091E-3</v>
      </c>
      <c r="J94" s="231" t="s">
        <v>137</v>
      </c>
      <c r="K94" s="220">
        <v>37.5625</v>
      </c>
      <c r="L94" s="221">
        <v>5.3489000000000004</v>
      </c>
      <c r="M94" s="222">
        <v>1.958</v>
      </c>
      <c r="N94" s="223">
        <v>89</v>
      </c>
      <c r="O94" s="224">
        <f t="shared" si="89"/>
        <v>33.430625000000006</v>
      </c>
      <c r="P94" s="225">
        <f t="shared" si="90"/>
        <v>37.562500000000007</v>
      </c>
      <c r="Q94" s="226">
        <f t="shared" si="91"/>
        <v>0</v>
      </c>
      <c r="S94" s="231" t="s">
        <v>137</v>
      </c>
      <c r="T94" s="220">
        <v>37.5625</v>
      </c>
      <c r="U94" s="221">
        <v>5.3489000000000004</v>
      </c>
      <c r="V94" s="222">
        <v>1.958</v>
      </c>
      <c r="W94" s="223">
        <v>89</v>
      </c>
      <c r="X94" s="224">
        <f t="shared" si="92"/>
        <v>33.430625000000006</v>
      </c>
      <c r="Y94" s="225">
        <f t="shared" si="93"/>
        <v>37.562500000000007</v>
      </c>
      <c r="Z94" s="226">
        <f t="shared" si="94"/>
        <v>0</v>
      </c>
      <c r="AB94" s="231" t="s">
        <v>137</v>
      </c>
      <c r="AC94" s="380">
        <v>37.5625</v>
      </c>
      <c r="AD94" s="380">
        <v>5.35</v>
      </c>
      <c r="AE94" s="380">
        <v>1.96</v>
      </c>
      <c r="AF94" s="380">
        <v>89</v>
      </c>
      <c r="AG94" s="224">
        <f t="shared" si="95"/>
        <v>33.4375</v>
      </c>
      <c r="AH94" s="225">
        <f t="shared" si="96"/>
        <v>37.570224719101127</v>
      </c>
      <c r="AI94" s="226">
        <f t="shared" si="97"/>
        <v>-7.7247191011267091E-3</v>
      </c>
      <c r="AK94" s="231" t="s">
        <v>137</v>
      </c>
      <c r="AL94" s="427">
        <v>37.5625</v>
      </c>
      <c r="AM94" s="427">
        <v>5.35</v>
      </c>
      <c r="AN94" s="427">
        <v>1.96</v>
      </c>
      <c r="AO94" s="427">
        <v>89</v>
      </c>
      <c r="AP94" s="224">
        <f t="shared" si="98"/>
        <v>33.4375</v>
      </c>
      <c r="AQ94" s="225">
        <f t="shared" si="99"/>
        <v>37.570224719101127</v>
      </c>
      <c r="AR94" s="226">
        <f t="shared" si="74"/>
        <v>-7.7247191011267091E-3</v>
      </c>
    </row>
    <row r="95" spans="1:44" x14ac:dyDescent="0.3">
      <c r="A95" s="45" t="str">
        <f>IF(AND(Programm!$AD$6=2020,J95&lt;&gt;""),J95,IF(AND(Programm!$AD$6=2021,S95&lt;&gt;""),S95,IF(AND(Programm!$AD$6=2022,AB95&lt;&gt;""),AB95,IF(AND(Programm!$AD$6=2023,AK95&lt;&gt;""),AK95,""))))</f>
        <v>Leinkuchen</v>
      </c>
      <c r="B95" s="389">
        <f>IF(AND(Programm!$AD$6=2020,K95&lt;&gt;""),K95,IF(AND(Programm!$AD$6=2021,T95&lt;&gt;""),T95,IF(AND(Programm!$AD$6=2022,AC95&lt;&gt;""),AC95,IF(AND(Programm!$AD$6=2023,AL95&lt;&gt;""),AL95,""))))</f>
        <v>37</v>
      </c>
      <c r="C95" s="389">
        <f>IF(AND(Programm!$AD$6=2020,L95&lt;&gt;""),L95,IF(AND(Programm!$AD$6=2021,U95&lt;&gt;""),U95,IF(AND(Programm!$AD$6=2022,AD95&lt;&gt;""),AD95,IF(AND(Programm!$AD$6=2023,AM95&lt;&gt;""),AM95,""))))</f>
        <v>5.33</v>
      </c>
      <c r="D95" s="389">
        <f>IF(AND(Programm!$AD$6=2020,M95&lt;&gt;""),M95,IF(AND(Programm!$AD$6=2021,V95&lt;&gt;""),V95,IF(AND(Programm!$AD$6=2022,AE95&lt;&gt;""),AE95,IF(AND(Programm!$AD$6=2023,AN95&lt;&gt;""),AN95,""))))</f>
        <v>1.85</v>
      </c>
      <c r="E95" s="389">
        <f>IF(AND(Programm!$AD$6=2020,N95&lt;&gt;""),N95,IF(AND(Programm!$AD$6=2021,W95&lt;&gt;""),W95,IF(AND(Programm!$AD$6=2022,AF95&lt;&gt;""),AF95,IF(AND(Programm!$AD$6=2023,AO95&lt;&gt;""),AO95,""))))</f>
        <v>90</v>
      </c>
      <c r="F95" s="389">
        <f>IF(AND(Programm!$AD$6=2020,O95&lt;&gt;""),O95,IF(AND(Programm!$AD$6=2021,X95&lt;&gt;""),X95,IF(AND(Programm!$AD$6=2022,AG95&lt;&gt;""),AG95,IF(AND(Programm!$AD$6=2023,AP95&lt;&gt;""),AP95,""))))</f>
        <v>33.3125</v>
      </c>
      <c r="G95" s="389">
        <f>IF(AND(Programm!$AD$6=2020,P95&lt;&gt;""),P95,IF(AND(Programm!$AD$6=2021,Y95&lt;&gt;""),Y95,IF(AND(Programm!$AD$6=2022,AH95&lt;&gt;""),AH95,IF(AND(Programm!$AD$6=2023,AQ95&lt;&gt;""),AQ95,""))))</f>
        <v>37.013888888888893</v>
      </c>
      <c r="H95" s="389">
        <f>IF(AND(Programm!$AD$6=2020,Q95&lt;&gt;""),Q95,IF(AND(Programm!$AD$6=2021,Z95&lt;&gt;""),Z95,IF(AND(Programm!$AD$6=2022,AI95&lt;&gt;""),AI95,IF(AND(Programm!$AD$6=2023,AR95&lt;&gt;""),AR95,""))))</f>
        <v>-1.3888888888892836E-2</v>
      </c>
      <c r="J95" s="231" t="s">
        <v>138</v>
      </c>
      <c r="K95" s="220">
        <v>37</v>
      </c>
      <c r="L95" s="221">
        <v>5.3280000000000003</v>
      </c>
      <c r="M95" s="222">
        <v>1.8540000000000001</v>
      </c>
      <c r="N95" s="223">
        <v>90</v>
      </c>
      <c r="O95" s="224">
        <f t="shared" si="89"/>
        <v>33.300000000000004</v>
      </c>
      <c r="P95" s="225">
        <f t="shared" si="90"/>
        <v>37.000000000000007</v>
      </c>
      <c r="Q95" s="226">
        <f t="shared" si="91"/>
        <v>0</v>
      </c>
      <c r="S95" s="231" t="s">
        <v>138</v>
      </c>
      <c r="T95" s="220">
        <v>37</v>
      </c>
      <c r="U95" s="221">
        <v>5.3280000000000003</v>
      </c>
      <c r="V95" s="222">
        <v>1.8540000000000001</v>
      </c>
      <c r="W95" s="223">
        <v>90</v>
      </c>
      <c r="X95" s="224">
        <f t="shared" si="92"/>
        <v>33.300000000000004</v>
      </c>
      <c r="Y95" s="225">
        <f t="shared" si="93"/>
        <v>37.000000000000007</v>
      </c>
      <c r="Z95" s="226">
        <f t="shared" si="94"/>
        <v>0</v>
      </c>
      <c r="AB95" s="231" t="s">
        <v>138</v>
      </c>
      <c r="AC95" s="380">
        <v>37</v>
      </c>
      <c r="AD95" s="380">
        <v>5.33</v>
      </c>
      <c r="AE95" s="380">
        <v>1.85</v>
      </c>
      <c r="AF95" s="380">
        <v>90</v>
      </c>
      <c r="AG95" s="224">
        <f t="shared" si="95"/>
        <v>33.3125</v>
      </c>
      <c r="AH95" s="225">
        <f t="shared" si="96"/>
        <v>37.013888888888893</v>
      </c>
      <c r="AI95" s="226">
        <f t="shared" si="97"/>
        <v>-1.3888888888892836E-2</v>
      </c>
      <c r="AK95" s="231" t="s">
        <v>138</v>
      </c>
      <c r="AL95" s="427">
        <v>37</v>
      </c>
      <c r="AM95" s="427">
        <v>5.33</v>
      </c>
      <c r="AN95" s="427">
        <v>1.85</v>
      </c>
      <c r="AO95" s="427">
        <v>90</v>
      </c>
      <c r="AP95" s="224">
        <f t="shared" si="98"/>
        <v>33.3125</v>
      </c>
      <c r="AQ95" s="225">
        <f t="shared" si="99"/>
        <v>37.013888888888893</v>
      </c>
      <c r="AR95" s="226">
        <f t="shared" si="74"/>
        <v>-1.3888888888892836E-2</v>
      </c>
    </row>
    <row r="96" spans="1:44" x14ac:dyDescent="0.3">
      <c r="A96" s="45" t="str">
        <f>IF(AND(Programm!$AD$6=2020,J96&lt;&gt;""),J96,IF(AND(Programm!$AD$6=2021,S96&lt;&gt;""),S96,IF(AND(Programm!$AD$6=2022,AB96&lt;&gt;""),AB96,IF(AND(Programm!$AD$6=2023,AK96&lt;&gt;""),AK96,""))))</f>
        <v>Luzernegrünmehl</v>
      </c>
      <c r="B96" s="389">
        <f>IF(AND(Programm!$AD$6=2020,K96&lt;&gt;""),K96,IF(AND(Programm!$AD$6=2021,T96&lt;&gt;""),T96,IF(AND(Programm!$AD$6=2022,AC96&lt;&gt;""),AC96,IF(AND(Programm!$AD$6=2023,AL96&lt;&gt;""),AL96,""))))</f>
        <v>18.5</v>
      </c>
      <c r="C96" s="389">
        <f>IF(AND(Programm!$AD$6=2020,L96&lt;&gt;""),L96,IF(AND(Programm!$AD$6=2021,U96&lt;&gt;""),U96,IF(AND(Programm!$AD$6=2022,AD96&lt;&gt;""),AD96,IF(AND(Programm!$AD$6=2023,AM96&lt;&gt;""),AM96,""))))</f>
        <v>2.66</v>
      </c>
      <c r="D96" s="389">
        <f>IF(AND(Programm!$AD$6=2020,M96&lt;&gt;""),M96,IF(AND(Programm!$AD$6=2021,V96&lt;&gt;""),V96,IF(AND(Programm!$AD$6=2022,AE96&lt;&gt;""),AE96,IF(AND(Programm!$AD$6=2023,AN96&lt;&gt;""),AN96,""))))</f>
        <v>0.72</v>
      </c>
      <c r="E96" s="389">
        <f>IF(AND(Programm!$AD$6=2020,N96&lt;&gt;""),N96,IF(AND(Programm!$AD$6=2021,W96&lt;&gt;""),W96,IF(AND(Programm!$AD$6=2022,AF96&lt;&gt;""),AF96,IF(AND(Programm!$AD$6=2023,AO96&lt;&gt;""),AO96,""))))</f>
        <v>90</v>
      </c>
      <c r="F96" s="389">
        <f>IF(AND(Programm!$AD$6=2020,O96&lt;&gt;""),O96,IF(AND(Programm!$AD$6=2021,X96&lt;&gt;""),X96,IF(AND(Programm!$AD$6=2022,AG96&lt;&gt;""),AG96,IF(AND(Programm!$AD$6=2023,AP96&lt;&gt;""),AP96,""))))</f>
        <v>16.625</v>
      </c>
      <c r="G96" s="389">
        <f>IF(AND(Programm!$AD$6=2020,P96&lt;&gt;""),P96,IF(AND(Programm!$AD$6=2021,Y96&lt;&gt;""),Y96,IF(AND(Programm!$AD$6=2022,AH96&lt;&gt;""),AH96,IF(AND(Programm!$AD$6=2023,AQ96&lt;&gt;""),AQ96,""))))</f>
        <v>18.472222222222221</v>
      </c>
      <c r="H96" s="389">
        <f>IF(AND(Programm!$AD$6=2020,Q96&lt;&gt;""),Q96,IF(AND(Programm!$AD$6=2021,Z96&lt;&gt;""),Z96,IF(AND(Programm!$AD$6=2022,AI96&lt;&gt;""),AI96,IF(AND(Programm!$AD$6=2023,AR96&lt;&gt;""),AR96,""))))</f>
        <v>2.7777777777778567E-2</v>
      </c>
      <c r="J96" s="231" t="s">
        <v>139</v>
      </c>
      <c r="K96" s="220">
        <v>18.5</v>
      </c>
      <c r="L96" s="221">
        <v>2.6640000000000001</v>
      </c>
      <c r="M96" s="222">
        <v>0.72</v>
      </c>
      <c r="N96" s="223">
        <v>90</v>
      </c>
      <c r="O96" s="224">
        <f t="shared" si="89"/>
        <v>16.650000000000002</v>
      </c>
      <c r="P96" s="225">
        <f t="shared" si="90"/>
        <v>18.500000000000004</v>
      </c>
      <c r="Q96" s="226">
        <f t="shared" si="91"/>
        <v>0</v>
      </c>
      <c r="S96" s="231" t="s">
        <v>139</v>
      </c>
      <c r="T96" s="220">
        <v>18.5</v>
      </c>
      <c r="U96" s="221">
        <v>2.6640000000000001</v>
      </c>
      <c r="V96" s="222">
        <v>0.72</v>
      </c>
      <c r="W96" s="223">
        <v>90</v>
      </c>
      <c r="X96" s="224">
        <f t="shared" si="92"/>
        <v>16.650000000000002</v>
      </c>
      <c r="Y96" s="225">
        <f t="shared" si="93"/>
        <v>18.500000000000004</v>
      </c>
      <c r="Z96" s="226">
        <f t="shared" si="94"/>
        <v>0</v>
      </c>
      <c r="AB96" s="231" t="s">
        <v>139</v>
      </c>
      <c r="AC96" s="380">
        <v>18.5</v>
      </c>
      <c r="AD96" s="380">
        <v>2.66</v>
      </c>
      <c r="AE96" s="380">
        <v>0.72</v>
      </c>
      <c r="AF96" s="380">
        <v>90</v>
      </c>
      <c r="AG96" s="224">
        <f t="shared" si="95"/>
        <v>16.625</v>
      </c>
      <c r="AH96" s="225">
        <f t="shared" si="96"/>
        <v>18.472222222222221</v>
      </c>
      <c r="AI96" s="226">
        <f t="shared" si="97"/>
        <v>2.7777777777778567E-2</v>
      </c>
      <c r="AK96" s="231" t="s">
        <v>139</v>
      </c>
      <c r="AL96" s="427">
        <v>18.5</v>
      </c>
      <c r="AM96" s="427">
        <v>2.66</v>
      </c>
      <c r="AN96" s="427">
        <v>0.72</v>
      </c>
      <c r="AO96" s="427">
        <v>90</v>
      </c>
      <c r="AP96" s="224">
        <f t="shared" si="98"/>
        <v>16.625</v>
      </c>
      <c r="AQ96" s="225">
        <f t="shared" si="99"/>
        <v>18.472222222222221</v>
      </c>
      <c r="AR96" s="226">
        <f t="shared" si="74"/>
        <v>2.7777777777778567E-2</v>
      </c>
    </row>
    <row r="97" spans="1:44" x14ac:dyDescent="0.3">
      <c r="A97" s="45" t="str">
        <f>IF(AND(Programm!$AD$6=2020,J97&lt;&gt;""),J97,IF(AND(Programm!$AD$6=2021,S97&lt;&gt;""),S97,IF(AND(Programm!$AD$6=2022,AB97&lt;&gt;""),AB97,IF(AND(Programm!$AD$6=2023,AK97&lt;&gt;""),AK97,""))))</f>
        <v>Magermilch, frisch</v>
      </c>
      <c r="B97" s="389">
        <f>IF(AND(Programm!$AD$6=2020,K97&lt;&gt;""),K97,IF(AND(Programm!$AD$6=2021,T97&lt;&gt;""),T97,IF(AND(Programm!$AD$6=2022,AC97&lt;&gt;""),AC97,IF(AND(Programm!$AD$6=2023,AL97&lt;&gt;""),AL97,""))))</f>
        <v>36</v>
      </c>
      <c r="C97" s="389">
        <f>IF(AND(Programm!$AD$6=2020,L97&lt;&gt;""),L97,IF(AND(Programm!$AD$6=2021,U97&lt;&gt;""),U97,IF(AND(Programm!$AD$6=2022,AD97&lt;&gt;""),AD97,IF(AND(Programm!$AD$6=2023,AM97&lt;&gt;""),AM97,""))))</f>
        <v>0.49</v>
      </c>
      <c r="D97" s="389">
        <f>IF(AND(Programm!$AD$6=2020,M97&lt;&gt;""),M97,IF(AND(Programm!$AD$6=2021,V97&lt;&gt;""),V97,IF(AND(Programm!$AD$6=2022,AE97&lt;&gt;""),AE97,IF(AND(Programm!$AD$6=2023,AN97&lt;&gt;""),AN97,""))))</f>
        <v>0.19</v>
      </c>
      <c r="E97" s="389">
        <f>IF(AND(Programm!$AD$6=2020,N97&lt;&gt;""),N97,IF(AND(Programm!$AD$6=2021,W97&lt;&gt;""),W97,IF(AND(Programm!$AD$6=2022,AF97&lt;&gt;""),AF97,IF(AND(Programm!$AD$6=2023,AO97&lt;&gt;""),AO97,""))))</f>
        <v>8.5</v>
      </c>
      <c r="F97" s="389">
        <f>IF(AND(Programm!$AD$6=2020,O97&lt;&gt;""),O97,IF(AND(Programm!$AD$6=2021,X97&lt;&gt;""),X97,IF(AND(Programm!$AD$6=2022,AG97&lt;&gt;""),AG97,IF(AND(Programm!$AD$6=2023,AP97&lt;&gt;""),AP97,""))))</f>
        <v>3.0625</v>
      </c>
      <c r="G97" s="389">
        <f>IF(AND(Programm!$AD$6=2020,P97&lt;&gt;""),P97,IF(AND(Programm!$AD$6=2021,Y97&lt;&gt;""),Y97,IF(AND(Programm!$AD$6=2022,AH97&lt;&gt;""),AH97,IF(AND(Programm!$AD$6=2023,AQ97&lt;&gt;""),AQ97,""))))</f>
        <v>36.029411764705884</v>
      </c>
      <c r="H97" s="389">
        <f>IF(AND(Programm!$AD$6=2020,Q97&lt;&gt;""),Q97,IF(AND(Programm!$AD$6=2021,Z97&lt;&gt;""),Z97,IF(AND(Programm!$AD$6=2022,AI97&lt;&gt;""),AI97,IF(AND(Programm!$AD$6=2023,AR97&lt;&gt;""),AR97,""))))</f>
        <v>-2.9411764705884025E-2</v>
      </c>
      <c r="J97" s="231" t="s">
        <v>140</v>
      </c>
      <c r="K97" s="220">
        <v>36</v>
      </c>
      <c r="L97" s="221">
        <v>0.48959999999999998</v>
      </c>
      <c r="M97" s="222">
        <v>0.19464999999999999</v>
      </c>
      <c r="N97" s="223">
        <v>8.5</v>
      </c>
      <c r="O97" s="224">
        <f t="shared" si="89"/>
        <v>3.06</v>
      </c>
      <c r="P97" s="225">
        <f t="shared" si="90"/>
        <v>36</v>
      </c>
      <c r="Q97" s="226">
        <f t="shared" si="91"/>
        <v>0</v>
      </c>
      <c r="S97" s="231" t="s">
        <v>140</v>
      </c>
      <c r="T97" s="220">
        <v>36</v>
      </c>
      <c r="U97" s="221">
        <v>0.48959999999999998</v>
      </c>
      <c r="V97" s="222">
        <v>0.19464999999999999</v>
      </c>
      <c r="W97" s="223">
        <v>8.5</v>
      </c>
      <c r="X97" s="224">
        <f t="shared" si="92"/>
        <v>3.06</v>
      </c>
      <c r="Y97" s="225">
        <f t="shared" si="93"/>
        <v>36</v>
      </c>
      <c r="Z97" s="226">
        <f t="shared" si="94"/>
        <v>0</v>
      </c>
      <c r="AB97" s="231" t="s">
        <v>140</v>
      </c>
      <c r="AC97" s="380">
        <v>36</v>
      </c>
      <c r="AD97" s="380">
        <v>0.49</v>
      </c>
      <c r="AE97" s="380">
        <v>0.19</v>
      </c>
      <c r="AF97" s="380">
        <v>8.5</v>
      </c>
      <c r="AG97" s="224">
        <f t="shared" si="95"/>
        <v>3.0625</v>
      </c>
      <c r="AH97" s="225">
        <f t="shared" si="96"/>
        <v>36.029411764705884</v>
      </c>
      <c r="AI97" s="226">
        <f t="shared" si="97"/>
        <v>-2.9411764705884025E-2</v>
      </c>
      <c r="AK97" s="231" t="s">
        <v>140</v>
      </c>
      <c r="AL97" s="427">
        <v>36</v>
      </c>
      <c r="AM97" s="427">
        <v>0.49</v>
      </c>
      <c r="AN97" s="427">
        <v>0.19</v>
      </c>
      <c r="AO97" s="427">
        <v>8.5</v>
      </c>
      <c r="AP97" s="224">
        <f t="shared" si="98"/>
        <v>3.0625</v>
      </c>
      <c r="AQ97" s="225">
        <f t="shared" si="99"/>
        <v>36.029411764705884</v>
      </c>
      <c r="AR97" s="226">
        <f t="shared" si="74"/>
        <v>-2.9411764705884025E-2</v>
      </c>
    </row>
    <row r="98" spans="1:44" x14ac:dyDescent="0.3">
      <c r="A98" s="45" t="str">
        <f>IF(AND(Programm!$AD$6=2020,J98&lt;&gt;""),J98,IF(AND(Programm!$AD$6=2021,S98&lt;&gt;""),S98,IF(AND(Programm!$AD$6=2022,AB98&lt;&gt;""),AB98,IF(AND(Programm!$AD$6=2023,AK98&lt;&gt;""),AK98,""))))</f>
        <v>Maiskeimextraktionsschrot</v>
      </c>
      <c r="B98" s="389">
        <f>IF(AND(Programm!$AD$6=2020,K98&lt;&gt;""),K98,IF(AND(Programm!$AD$6=2021,T98&lt;&gt;""),T98,IF(AND(Programm!$AD$6=2022,AC98&lt;&gt;""),AC98,IF(AND(Programm!$AD$6=2023,AL98&lt;&gt;""),AL98,""))))</f>
        <v>25</v>
      </c>
      <c r="C98" s="389">
        <f>IF(AND(Programm!$AD$6=2020,L98&lt;&gt;""),L98,IF(AND(Programm!$AD$6=2021,U98&lt;&gt;""),U98,IF(AND(Programm!$AD$6=2022,AD98&lt;&gt;""),AD98,IF(AND(Programm!$AD$6=2023,AM98&lt;&gt;""),AM98,""))))</f>
        <v>3.56</v>
      </c>
      <c r="D98" s="389">
        <f>IF(AND(Programm!$AD$6=2020,M98&lt;&gt;""),M98,IF(AND(Programm!$AD$6=2021,V98&lt;&gt;""),V98,IF(AND(Programm!$AD$6=2022,AE98&lt;&gt;""),AE98,IF(AND(Programm!$AD$6=2023,AN98&lt;&gt;""),AN98,""))))</f>
        <v>1.42</v>
      </c>
      <c r="E98" s="389">
        <f>IF(AND(Programm!$AD$6=2020,N98&lt;&gt;""),N98,IF(AND(Programm!$AD$6=2021,W98&lt;&gt;""),W98,IF(AND(Programm!$AD$6=2022,AF98&lt;&gt;""),AF98,IF(AND(Programm!$AD$6=2023,AO98&lt;&gt;""),AO98,""))))</f>
        <v>89</v>
      </c>
      <c r="F98" s="389">
        <f>IF(AND(Programm!$AD$6=2020,O98&lt;&gt;""),O98,IF(AND(Programm!$AD$6=2021,X98&lt;&gt;""),X98,IF(AND(Programm!$AD$6=2022,AG98&lt;&gt;""),AG98,IF(AND(Programm!$AD$6=2023,AP98&lt;&gt;""),AP98,""))))</f>
        <v>22.25</v>
      </c>
      <c r="G98" s="389">
        <f>IF(AND(Programm!$AD$6=2020,P98&lt;&gt;""),P98,IF(AND(Programm!$AD$6=2021,Y98&lt;&gt;""),Y98,IF(AND(Programm!$AD$6=2022,AH98&lt;&gt;""),AH98,IF(AND(Programm!$AD$6=2023,AQ98&lt;&gt;""),AQ98,""))))</f>
        <v>25</v>
      </c>
      <c r="H98" s="389">
        <f>IF(AND(Programm!$AD$6=2020,Q98&lt;&gt;""),Q98,IF(AND(Programm!$AD$6=2021,Z98&lt;&gt;""),Z98,IF(AND(Programm!$AD$6=2022,AI98&lt;&gt;""),AI98,IF(AND(Programm!$AD$6=2023,AR98&lt;&gt;""),AR98,""))))</f>
        <v>0</v>
      </c>
      <c r="J98" s="231" t="s">
        <v>141</v>
      </c>
      <c r="K98" s="220">
        <v>25</v>
      </c>
      <c r="L98" s="221">
        <v>3.56</v>
      </c>
      <c r="M98" s="222">
        <v>1.4239999999999999</v>
      </c>
      <c r="N98" s="223">
        <v>89</v>
      </c>
      <c r="O98" s="224">
        <f t="shared" si="89"/>
        <v>22.25</v>
      </c>
      <c r="P98" s="225">
        <f t="shared" si="90"/>
        <v>25</v>
      </c>
      <c r="Q98" s="226">
        <f t="shared" si="91"/>
        <v>0</v>
      </c>
      <c r="S98" s="231" t="s">
        <v>141</v>
      </c>
      <c r="T98" s="220">
        <v>25</v>
      </c>
      <c r="U98" s="221">
        <v>3.56</v>
      </c>
      <c r="V98" s="222">
        <v>1.4239999999999999</v>
      </c>
      <c r="W98" s="223">
        <v>89</v>
      </c>
      <c r="X98" s="224">
        <f t="shared" si="92"/>
        <v>22.25</v>
      </c>
      <c r="Y98" s="225">
        <f t="shared" si="93"/>
        <v>25</v>
      </c>
      <c r="Z98" s="226">
        <f t="shared" si="94"/>
        <v>0</v>
      </c>
      <c r="AB98" s="231" t="s">
        <v>141</v>
      </c>
      <c r="AC98" s="380">
        <v>25</v>
      </c>
      <c r="AD98" s="380">
        <v>3.56</v>
      </c>
      <c r="AE98" s="380">
        <v>1.42</v>
      </c>
      <c r="AF98" s="380">
        <v>89</v>
      </c>
      <c r="AG98" s="224">
        <f t="shared" si="95"/>
        <v>22.25</v>
      </c>
      <c r="AH98" s="225">
        <f t="shared" si="96"/>
        <v>25</v>
      </c>
      <c r="AI98" s="226">
        <f t="shared" si="97"/>
        <v>0</v>
      </c>
      <c r="AK98" s="231" t="s">
        <v>141</v>
      </c>
      <c r="AL98" s="427">
        <v>25</v>
      </c>
      <c r="AM98" s="427">
        <v>3.56</v>
      </c>
      <c r="AN98" s="427">
        <v>1.42</v>
      </c>
      <c r="AO98" s="427">
        <v>89</v>
      </c>
      <c r="AP98" s="224">
        <f t="shared" si="98"/>
        <v>22.25</v>
      </c>
      <c r="AQ98" s="225">
        <f t="shared" si="99"/>
        <v>25</v>
      </c>
      <c r="AR98" s="226">
        <f t="shared" si="74"/>
        <v>0</v>
      </c>
    </row>
    <row r="99" spans="1:44" x14ac:dyDescent="0.3">
      <c r="A99" s="45" t="str">
        <f>IF(AND(Programm!$AD$6=2020,J99&lt;&gt;""),J99,IF(AND(Programm!$AD$6=2021,S99&lt;&gt;""),S99,IF(AND(Programm!$AD$6=2022,AB99&lt;&gt;""),AB99,IF(AND(Programm!$AD$6=2023,AK99&lt;&gt;""),AK99,""))))</f>
        <v>Maiskleberfutter</v>
      </c>
      <c r="B99" s="389">
        <f>IF(AND(Programm!$AD$6=2020,K99&lt;&gt;""),K99,IF(AND(Programm!$AD$6=2021,T99&lt;&gt;""),T99,IF(AND(Programm!$AD$6=2022,AC99&lt;&gt;""),AC99,IF(AND(Programm!$AD$6=2023,AL99&lt;&gt;""),AL99,""))))</f>
        <v>25</v>
      </c>
      <c r="C99" s="389">
        <f>IF(AND(Programm!$AD$6=2020,L99&lt;&gt;""),L99,IF(AND(Programm!$AD$6=2021,U99&lt;&gt;""),U99,IF(AND(Programm!$AD$6=2022,AD99&lt;&gt;""),AD99,IF(AND(Programm!$AD$6=2023,AM99&lt;&gt;""),AM99,""))))</f>
        <v>3.6</v>
      </c>
      <c r="D99" s="389">
        <f>IF(AND(Programm!$AD$6=2020,M99&lt;&gt;""),M99,IF(AND(Programm!$AD$6=2021,V99&lt;&gt;""),V99,IF(AND(Programm!$AD$6=2022,AE99&lt;&gt;""),AE99,IF(AND(Programm!$AD$6=2023,AN99&lt;&gt;""),AN99,""))))</f>
        <v>1.7549999999999999</v>
      </c>
      <c r="E99" s="389">
        <f>IF(AND(Programm!$AD$6=2020,N99&lt;&gt;""),N99,IF(AND(Programm!$AD$6=2021,W99&lt;&gt;""),W99,IF(AND(Programm!$AD$6=2022,AF99&lt;&gt;""),AF99,IF(AND(Programm!$AD$6=2023,AO99&lt;&gt;""),AO99,""))))</f>
        <v>90</v>
      </c>
      <c r="F99" s="389">
        <f>IF(AND(Programm!$AD$6=2020,O99&lt;&gt;""),O99,IF(AND(Programm!$AD$6=2021,X99&lt;&gt;""),X99,IF(AND(Programm!$AD$6=2022,AG99&lt;&gt;""),AG99,IF(AND(Programm!$AD$6=2023,AP99&lt;&gt;""),AP99,""))))</f>
        <v>22.5</v>
      </c>
      <c r="G99" s="389">
        <f>IF(AND(Programm!$AD$6=2020,P99&lt;&gt;""),P99,IF(AND(Programm!$AD$6=2021,Y99&lt;&gt;""),Y99,IF(AND(Programm!$AD$6=2022,AH99&lt;&gt;""),AH99,IF(AND(Programm!$AD$6=2023,AQ99&lt;&gt;""),AQ99,""))))</f>
        <v>25</v>
      </c>
      <c r="H99" s="389">
        <f>IF(AND(Programm!$AD$6=2020,Q99&lt;&gt;""),Q99,IF(AND(Programm!$AD$6=2021,Z99&lt;&gt;""),Z99,IF(AND(Programm!$AD$6=2022,AI99&lt;&gt;""),AI99,IF(AND(Programm!$AD$6=2023,AR99&lt;&gt;""),AR99,""))))</f>
        <v>0</v>
      </c>
      <c r="J99" s="231" t="s">
        <v>142</v>
      </c>
      <c r="K99" s="220">
        <v>25</v>
      </c>
      <c r="L99" s="221">
        <v>3.6</v>
      </c>
      <c r="M99" s="222">
        <v>1.7549999999999999</v>
      </c>
      <c r="N99" s="223">
        <v>90</v>
      </c>
      <c r="O99" s="224">
        <f t="shared" si="89"/>
        <v>22.5</v>
      </c>
      <c r="P99" s="225">
        <f t="shared" si="90"/>
        <v>25</v>
      </c>
      <c r="Q99" s="226">
        <f t="shared" si="91"/>
        <v>0</v>
      </c>
      <c r="S99" s="231" t="s">
        <v>142</v>
      </c>
      <c r="T99" s="220">
        <v>25</v>
      </c>
      <c r="U99" s="221">
        <v>3.6</v>
      </c>
      <c r="V99" s="222">
        <v>1.7549999999999999</v>
      </c>
      <c r="W99" s="223">
        <v>90</v>
      </c>
      <c r="X99" s="224">
        <f t="shared" si="92"/>
        <v>22.5</v>
      </c>
      <c r="Y99" s="225">
        <f t="shared" si="93"/>
        <v>25</v>
      </c>
      <c r="Z99" s="226">
        <f t="shared" si="94"/>
        <v>0</v>
      </c>
      <c r="AB99" s="231" t="s">
        <v>142</v>
      </c>
      <c r="AC99" s="387">
        <v>25</v>
      </c>
      <c r="AD99" s="387">
        <f>U99</f>
        <v>3.6</v>
      </c>
      <c r="AE99" s="387">
        <f>V99</f>
        <v>1.7549999999999999</v>
      </c>
      <c r="AF99" s="387">
        <f>W99</f>
        <v>90</v>
      </c>
      <c r="AG99" s="224">
        <f t="shared" si="95"/>
        <v>22.5</v>
      </c>
      <c r="AH99" s="225">
        <f t="shared" si="96"/>
        <v>25</v>
      </c>
      <c r="AI99" s="226">
        <f t="shared" si="97"/>
        <v>0</v>
      </c>
      <c r="AK99" s="231" t="s">
        <v>142</v>
      </c>
      <c r="AL99" s="430">
        <v>25</v>
      </c>
      <c r="AM99" s="430">
        <v>3.6</v>
      </c>
      <c r="AN99" s="430">
        <v>1.7549999999999999</v>
      </c>
      <c r="AO99" s="430">
        <v>90</v>
      </c>
      <c r="AP99" s="224">
        <f t="shared" si="98"/>
        <v>22.5</v>
      </c>
      <c r="AQ99" s="225">
        <f t="shared" si="99"/>
        <v>25</v>
      </c>
      <c r="AR99" s="226">
        <f t="shared" si="74"/>
        <v>0</v>
      </c>
    </row>
    <row r="100" spans="1:44" x14ac:dyDescent="0.3">
      <c r="A100" s="45" t="str">
        <f>IF(AND(Programm!$AD$6=2020,J100&lt;&gt;""),J100,IF(AND(Programm!$AD$6=2021,S100&lt;&gt;""),S100,IF(AND(Programm!$AD$6=2022,AB100&lt;&gt;""),AB100,IF(AND(Programm!$AD$6=2023,AK100&lt;&gt;""),AK100,""))))</f>
        <v>Malzkeime</v>
      </c>
      <c r="B100" s="389">
        <f>IF(AND(Programm!$AD$6=2020,K100&lt;&gt;""),K100,IF(AND(Programm!$AD$6=2021,T100&lt;&gt;""),T100,IF(AND(Programm!$AD$6=2022,AC100&lt;&gt;""),AC100,IF(AND(Programm!$AD$6=2023,AL100&lt;&gt;""),AL100,""))))</f>
        <v>29.5</v>
      </c>
      <c r="C100" s="389">
        <f>IF(AND(Programm!$AD$6=2020,L100&lt;&gt;""),L100,IF(AND(Programm!$AD$6=2021,U100&lt;&gt;""),U100,IF(AND(Programm!$AD$6=2022,AD100&lt;&gt;""),AD100,IF(AND(Programm!$AD$6=2023,AM100&lt;&gt;""),AM100,""))))</f>
        <v>4.34</v>
      </c>
      <c r="D100" s="389">
        <f>IF(AND(Programm!$AD$6=2020,M100&lt;&gt;""),M100,IF(AND(Programm!$AD$6=2021,V100&lt;&gt;""),V100,IF(AND(Programm!$AD$6=2022,AE100&lt;&gt;""),AE100,IF(AND(Programm!$AD$6=2023,AN100&lt;&gt;""),AN100,""))))</f>
        <v>1.68</v>
      </c>
      <c r="E100" s="389">
        <f>IF(AND(Programm!$AD$6=2020,N100&lt;&gt;""),N100,IF(AND(Programm!$AD$6=2021,W100&lt;&gt;""),W100,IF(AND(Programm!$AD$6=2022,AF100&lt;&gt;""),AF100,IF(AND(Programm!$AD$6=2023,AO100&lt;&gt;""),AO100,""))))</f>
        <v>92</v>
      </c>
      <c r="F100" s="389">
        <f>IF(AND(Programm!$AD$6=2020,O100&lt;&gt;""),O100,IF(AND(Programm!$AD$6=2021,X100&lt;&gt;""),X100,IF(AND(Programm!$AD$6=2022,AG100&lt;&gt;""),AG100,IF(AND(Programm!$AD$6=2023,AP100&lt;&gt;""),AP100,""))))</f>
        <v>27.125</v>
      </c>
      <c r="G100" s="389">
        <f>IF(AND(Programm!$AD$6=2020,P100&lt;&gt;""),P100,IF(AND(Programm!$AD$6=2021,Y100&lt;&gt;""),Y100,IF(AND(Programm!$AD$6=2022,AH100&lt;&gt;""),AH100,IF(AND(Programm!$AD$6=2023,AQ100&lt;&gt;""),AQ100,""))))</f>
        <v>29.483695652173914</v>
      </c>
      <c r="H100" s="389">
        <f>IF(AND(Programm!$AD$6=2020,Q100&lt;&gt;""),Q100,IF(AND(Programm!$AD$6=2021,Z100&lt;&gt;""),Z100,IF(AND(Programm!$AD$6=2022,AI100&lt;&gt;""),AI100,IF(AND(Programm!$AD$6=2023,AR100&lt;&gt;""),AR100,""))))</f>
        <v>1.630434782608603E-2</v>
      </c>
      <c r="J100" s="231" t="s">
        <v>143</v>
      </c>
      <c r="K100" s="220">
        <v>29.5</v>
      </c>
      <c r="L100" s="221">
        <v>4.3423999999999996</v>
      </c>
      <c r="M100" s="222">
        <v>1.6836</v>
      </c>
      <c r="N100" s="223">
        <v>92</v>
      </c>
      <c r="O100" s="224">
        <f t="shared" si="89"/>
        <v>27.139999999999997</v>
      </c>
      <c r="P100" s="225">
        <f t="shared" si="90"/>
        <v>29.5</v>
      </c>
      <c r="Q100" s="226">
        <f t="shared" si="91"/>
        <v>0</v>
      </c>
      <c r="S100" s="231" t="s">
        <v>143</v>
      </c>
      <c r="T100" s="220">
        <v>29.5</v>
      </c>
      <c r="U100" s="221">
        <v>4.3423999999999996</v>
      </c>
      <c r="V100" s="222">
        <v>1.6836</v>
      </c>
      <c r="W100" s="223">
        <v>92</v>
      </c>
      <c r="X100" s="224">
        <f t="shared" si="92"/>
        <v>27.139999999999997</v>
      </c>
      <c r="Y100" s="225">
        <f t="shared" si="93"/>
        <v>29.5</v>
      </c>
      <c r="Z100" s="226">
        <f t="shared" si="94"/>
        <v>0</v>
      </c>
      <c r="AB100" s="231" t="s">
        <v>143</v>
      </c>
      <c r="AC100" s="380">
        <v>29.5</v>
      </c>
      <c r="AD100" s="380">
        <v>4.34</v>
      </c>
      <c r="AE100" s="380">
        <v>1.68</v>
      </c>
      <c r="AF100" s="380">
        <v>92</v>
      </c>
      <c r="AG100" s="224">
        <f t="shared" si="95"/>
        <v>27.125</v>
      </c>
      <c r="AH100" s="225">
        <f t="shared" si="96"/>
        <v>29.483695652173914</v>
      </c>
      <c r="AI100" s="226">
        <f t="shared" si="97"/>
        <v>1.630434782608603E-2</v>
      </c>
      <c r="AK100" s="231" t="s">
        <v>143</v>
      </c>
      <c r="AL100" s="427">
        <v>29.5</v>
      </c>
      <c r="AM100" s="427">
        <v>4.34</v>
      </c>
      <c r="AN100" s="427">
        <v>1.68</v>
      </c>
      <c r="AO100" s="427">
        <v>92</v>
      </c>
      <c r="AP100" s="224">
        <f t="shared" si="98"/>
        <v>27.125</v>
      </c>
      <c r="AQ100" s="225">
        <f t="shared" si="99"/>
        <v>29.483695652173914</v>
      </c>
      <c r="AR100" s="226">
        <f t="shared" si="74"/>
        <v>1.630434782608603E-2</v>
      </c>
    </row>
    <row r="101" spans="1:44" x14ac:dyDescent="0.3">
      <c r="A101" s="45" t="str">
        <f>IF(AND(Programm!$AD$6=2020,J101&lt;&gt;""),J101,IF(AND(Programm!$AD$6=2021,S101&lt;&gt;""),S101,IF(AND(Programm!$AD$6=2022,AB101&lt;&gt;""),AB101,IF(AND(Programm!$AD$6=2023,AK101&lt;&gt;""),AK101,""))))</f>
        <v>Maniok</v>
      </c>
      <c r="B101" s="389">
        <f>IF(AND(Programm!$AD$6=2020,K101&lt;&gt;""),K101,IF(AND(Programm!$AD$6=2021,T101&lt;&gt;""),T101,IF(AND(Programm!$AD$6=2022,AC101&lt;&gt;""),AC101,IF(AND(Programm!$AD$6=2023,AL101&lt;&gt;""),AL101,""))))</f>
        <v>2.6875</v>
      </c>
      <c r="C101" s="389">
        <f>IF(AND(Programm!$AD$6=2020,L101&lt;&gt;""),L101,IF(AND(Programm!$AD$6=2021,U101&lt;&gt;""),U101,IF(AND(Programm!$AD$6=2022,AD101&lt;&gt;""),AD101,IF(AND(Programm!$AD$6=2023,AM101&lt;&gt;""),AM101,""))))</f>
        <v>0.38</v>
      </c>
      <c r="D101" s="389">
        <f>IF(AND(Programm!$AD$6=2020,M101&lt;&gt;""),M101,IF(AND(Programm!$AD$6=2021,V101&lt;&gt;""),V101,IF(AND(Programm!$AD$6=2022,AE101&lt;&gt;""),AE101,IF(AND(Programm!$AD$6=2023,AN101&lt;&gt;""),AN101,""))))</f>
        <v>0.2</v>
      </c>
      <c r="E101" s="389">
        <f>IF(AND(Programm!$AD$6=2020,N101&lt;&gt;""),N101,IF(AND(Programm!$AD$6=2021,W101&lt;&gt;""),W101,IF(AND(Programm!$AD$6=2022,AF101&lt;&gt;""),AF101,IF(AND(Programm!$AD$6=2023,AO101&lt;&gt;""),AO101,""))))</f>
        <v>88</v>
      </c>
      <c r="F101" s="389">
        <f>IF(AND(Programm!$AD$6=2020,O101&lt;&gt;""),O101,IF(AND(Programm!$AD$6=2021,X101&lt;&gt;""),X101,IF(AND(Programm!$AD$6=2022,AG101&lt;&gt;""),AG101,IF(AND(Programm!$AD$6=2023,AP101&lt;&gt;""),AP101,""))))</f>
        <v>2.375</v>
      </c>
      <c r="G101" s="389">
        <f>IF(AND(Programm!$AD$6=2020,P101&lt;&gt;""),P101,IF(AND(Programm!$AD$6=2021,Y101&lt;&gt;""),Y101,IF(AND(Programm!$AD$6=2022,AH101&lt;&gt;""),AH101,IF(AND(Programm!$AD$6=2023,AQ101&lt;&gt;""),AQ101,""))))</f>
        <v>2.6988636363636362</v>
      </c>
      <c r="H101" s="389">
        <f>IF(AND(Programm!$AD$6=2020,Q101&lt;&gt;""),Q101,IF(AND(Programm!$AD$6=2021,Z101&lt;&gt;""),Z101,IF(AND(Programm!$AD$6=2022,AI101&lt;&gt;""),AI101,IF(AND(Programm!$AD$6=2023,AR101&lt;&gt;""),AR101,""))))</f>
        <v>-1.1363636363636243E-2</v>
      </c>
      <c r="J101" s="231" t="s">
        <v>144</v>
      </c>
      <c r="K101" s="220">
        <v>2.6875</v>
      </c>
      <c r="L101" s="221">
        <v>0.37840000000000001</v>
      </c>
      <c r="M101" s="222">
        <v>0.2024</v>
      </c>
      <c r="N101" s="223">
        <v>88</v>
      </c>
      <c r="O101" s="224">
        <f t="shared" si="89"/>
        <v>2.3650000000000002</v>
      </c>
      <c r="P101" s="225">
        <f t="shared" si="90"/>
        <v>2.6875000000000004</v>
      </c>
      <c r="Q101" s="226">
        <f t="shared" si="91"/>
        <v>0</v>
      </c>
      <c r="S101" s="231" t="s">
        <v>144</v>
      </c>
      <c r="T101" s="220">
        <v>2.6875</v>
      </c>
      <c r="U101" s="221">
        <v>0.37840000000000001</v>
      </c>
      <c r="V101" s="222">
        <v>0.2024</v>
      </c>
      <c r="W101" s="223">
        <v>88</v>
      </c>
      <c r="X101" s="224">
        <f t="shared" si="92"/>
        <v>2.3650000000000002</v>
      </c>
      <c r="Y101" s="225">
        <f t="shared" si="93"/>
        <v>2.6875000000000004</v>
      </c>
      <c r="Z101" s="226">
        <f t="shared" si="94"/>
        <v>0</v>
      </c>
      <c r="AB101" s="231" t="s">
        <v>144</v>
      </c>
      <c r="AC101" s="380">
        <v>2.6875</v>
      </c>
      <c r="AD101" s="380">
        <v>0.38</v>
      </c>
      <c r="AE101" s="380">
        <v>0.2</v>
      </c>
      <c r="AF101" s="380">
        <v>88</v>
      </c>
      <c r="AG101" s="224">
        <f t="shared" si="95"/>
        <v>2.375</v>
      </c>
      <c r="AH101" s="225">
        <f t="shared" si="96"/>
        <v>2.6988636363636362</v>
      </c>
      <c r="AI101" s="226">
        <f t="shared" si="97"/>
        <v>-1.1363636363636243E-2</v>
      </c>
      <c r="AK101" s="231" t="s">
        <v>144</v>
      </c>
      <c r="AL101" s="427">
        <v>2.6875</v>
      </c>
      <c r="AM101" s="427">
        <v>0.38</v>
      </c>
      <c r="AN101" s="427">
        <v>0.2</v>
      </c>
      <c r="AO101" s="427">
        <v>88</v>
      </c>
      <c r="AP101" s="224">
        <f t="shared" si="98"/>
        <v>2.375</v>
      </c>
      <c r="AQ101" s="225">
        <f t="shared" si="99"/>
        <v>2.6988636363636362</v>
      </c>
      <c r="AR101" s="226">
        <f t="shared" si="74"/>
        <v>-1.1363636363636243E-2</v>
      </c>
    </row>
    <row r="102" spans="1:44" x14ac:dyDescent="0.3">
      <c r="A102" s="45" t="str">
        <f>IF(AND(Programm!$AD$6=2020,J102&lt;&gt;""),J102,IF(AND(Programm!$AD$6=2021,S102&lt;&gt;""),S102,IF(AND(Programm!$AD$6=2022,AB102&lt;&gt;""),AB102,IF(AND(Programm!$AD$6=2023,AK102&lt;&gt;""),AK102,""))))</f>
        <v>Melasseschnitzel</v>
      </c>
      <c r="B102" s="389">
        <f>IF(AND(Programm!$AD$6=2020,K102&lt;&gt;""),K102,IF(AND(Programm!$AD$6=2021,T102&lt;&gt;""),T102,IF(AND(Programm!$AD$6=2022,AC102&lt;&gt;""),AC102,IF(AND(Programm!$AD$6=2023,AL102&lt;&gt;""),AL102,""))))</f>
        <v>10</v>
      </c>
      <c r="C102" s="389">
        <f>IF(AND(Programm!$AD$6=2020,L102&lt;&gt;""),L102,IF(AND(Programm!$AD$6=2021,U102&lt;&gt;""),U102,IF(AND(Programm!$AD$6=2022,AD102&lt;&gt;""),AD102,IF(AND(Programm!$AD$6=2023,AM102&lt;&gt;""),AM102,""))))</f>
        <v>1.46</v>
      </c>
      <c r="D102" s="389">
        <f>IF(AND(Programm!$AD$6=2020,M102&lt;&gt;""),M102,IF(AND(Programm!$AD$6=2021,V102&lt;&gt;""),V102,IF(AND(Programm!$AD$6=2022,AE102&lt;&gt;""),AE102,IF(AND(Programm!$AD$6=2023,AN102&lt;&gt;""),AN102,""))))</f>
        <v>0.16</v>
      </c>
      <c r="E102" s="389">
        <f>IF(AND(Programm!$AD$6=2020,N102&lt;&gt;""),N102,IF(AND(Programm!$AD$6=2021,W102&lt;&gt;""),W102,IF(AND(Programm!$AD$6=2022,AF102&lt;&gt;""),AF102,IF(AND(Programm!$AD$6=2023,AO102&lt;&gt;""),AO102,""))))</f>
        <v>91</v>
      </c>
      <c r="F102" s="389">
        <f>IF(AND(Programm!$AD$6=2020,O102&lt;&gt;""),O102,IF(AND(Programm!$AD$6=2021,X102&lt;&gt;""),X102,IF(AND(Programm!$AD$6=2022,AG102&lt;&gt;""),AG102,IF(AND(Programm!$AD$6=2023,AP102&lt;&gt;""),AP102,""))))</f>
        <v>9.125</v>
      </c>
      <c r="G102" s="389">
        <f>IF(AND(Programm!$AD$6=2020,P102&lt;&gt;""),P102,IF(AND(Programm!$AD$6=2021,Y102&lt;&gt;""),Y102,IF(AND(Programm!$AD$6=2022,AH102&lt;&gt;""),AH102,IF(AND(Programm!$AD$6=2023,AQ102&lt;&gt;""),AQ102,""))))</f>
        <v>10.027472527472527</v>
      </c>
      <c r="H102" s="389">
        <f>IF(AND(Programm!$AD$6=2020,Q102&lt;&gt;""),Q102,IF(AND(Programm!$AD$6=2021,Z102&lt;&gt;""),Z102,IF(AND(Programm!$AD$6=2022,AI102&lt;&gt;""),AI102,IF(AND(Programm!$AD$6=2023,AR102&lt;&gt;""),AR102,""))))</f>
        <v>-2.7472527472527375E-2</v>
      </c>
      <c r="J102" s="231" t="s">
        <v>145</v>
      </c>
      <c r="K102" s="220">
        <v>10</v>
      </c>
      <c r="L102" s="221">
        <v>1.456</v>
      </c>
      <c r="M102" s="222">
        <v>0.1638</v>
      </c>
      <c r="N102" s="223">
        <v>91</v>
      </c>
      <c r="O102" s="224">
        <f t="shared" si="89"/>
        <v>9.1</v>
      </c>
      <c r="P102" s="225">
        <f t="shared" si="90"/>
        <v>10</v>
      </c>
      <c r="Q102" s="226">
        <f t="shared" si="91"/>
        <v>0</v>
      </c>
      <c r="S102" s="231" t="s">
        <v>145</v>
      </c>
      <c r="T102" s="220">
        <v>10</v>
      </c>
      <c r="U102" s="221">
        <v>1.456</v>
      </c>
      <c r="V102" s="222">
        <v>0.1638</v>
      </c>
      <c r="W102" s="223">
        <v>91</v>
      </c>
      <c r="X102" s="224">
        <f t="shared" si="92"/>
        <v>9.1</v>
      </c>
      <c r="Y102" s="225">
        <f t="shared" si="93"/>
        <v>10</v>
      </c>
      <c r="Z102" s="226">
        <f t="shared" si="94"/>
        <v>0</v>
      </c>
      <c r="AB102" s="231" t="s">
        <v>145</v>
      </c>
      <c r="AC102" s="380">
        <v>10</v>
      </c>
      <c r="AD102" s="380">
        <v>1.46</v>
      </c>
      <c r="AE102" s="380">
        <v>0.16</v>
      </c>
      <c r="AF102" s="380">
        <v>91</v>
      </c>
      <c r="AG102" s="224">
        <f t="shared" si="95"/>
        <v>9.125</v>
      </c>
      <c r="AH102" s="225">
        <f t="shared" si="96"/>
        <v>10.027472527472527</v>
      </c>
      <c r="AI102" s="226">
        <f t="shared" si="97"/>
        <v>-2.7472527472527375E-2</v>
      </c>
      <c r="AK102" s="231" t="s">
        <v>145</v>
      </c>
      <c r="AL102" s="427">
        <v>10</v>
      </c>
      <c r="AM102" s="427">
        <v>1.46</v>
      </c>
      <c r="AN102" s="427">
        <v>0.16</v>
      </c>
      <c r="AO102" s="427">
        <v>91</v>
      </c>
      <c r="AP102" s="224">
        <f t="shared" si="98"/>
        <v>9.125</v>
      </c>
      <c r="AQ102" s="225">
        <f t="shared" si="99"/>
        <v>10.027472527472527</v>
      </c>
      <c r="AR102" s="226">
        <f t="shared" si="74"/>
        <v>-2.7472527472527375E-2</v>
      </c>
    </row>
    <row r="103" spans="1:44" x14ac:dyDescent="0.3">
      <c r="A103" s="45" t="str">
        <f>IF(AND(Programm!$AD$6=2020,J103&lt;&gt;""),J103,IF(AND(Programm!$AD$6=2021,S103&lt;&gt;""),S103,IF(AND(Programm!$AD$6=2022,AB103&lt;&gt;""),AB103,IF(AND(Programm!$AD$6=2023,AK103&lt;&gt;""),AK103,""))))</f>
        <v>Molke, Permeat</v>
      </c>
      <c r="B103" s="389">
        <f>IF(AND(Programm!$AD$6=2020,K103&lt;&gt;""),K103,IF(AND(Programm!$AD$6=2021,T103&lt;&gt;""),T103,IF(AND(Programm!$AD$6=2022,AC103&lt;&gt;""),AC103,IF(AND(Programm!$AD$6=2023,AL103&lt;&gt;""),AL103,""))))</f>
        <v>4.1875</v>
      </c>
      <c r="C103" s="389">
        <f>IF(AND(Programm!$AD$6=2020,L103&lt;&gt;""),L103,IF(AND(Programm!$AD$6=2021,U103&lt;&gt;""),U103,IF(AND(Programm!$AD$6=2022,AD103&lt;&gt;""),AD103,IF(AND(Programm!$AD$6=2023,AM103&lt;&gt;""),AM103,""))))</f>
        <v>0.03</v>
      </c>
      <c r="D103" s="389">
        <f>IF(AND(Programm!$AD$6=2020,M103&lt;&gt;""),M103,IF(AND(Programm!$AD$6=2021,V103&lt;&gt;""),V103,IF(AND(Programm!$AD$6=2022,AE103&lt;&gt;""),AE103,IF(AND(Programm!$AD$6=2023,AN103&lt;&gt;""),AN103,""))))</f>
        <v>0.15</v>
      </c>
      <c r="E103" s="389">
        <f>IF(AND(Programm!$AD$6=2020,N103&lt;&gt;""),N103,IF(AND(Programm!$AD$6=2021,W103&lt;&gt;""),W103,IF(AND(Programm!$AD$6=2022,AF103&lt;&gt;""),AF103,IF(AND(Programm!$AD$6=2023,AO103&lt;&gt;""),AO103,""))))</f>
        <v>5</v>
      </c>
      <c r="F103" s="389">
        <f>IF(AND(Programm!$AD$6=2020,O103&lt;&gt;""),O103,IF(AND(Programm!$AD$6=2021,X103&lt;&gt;""),X103,IF(AND(Programm!$AD$6=2022,AG103&lt;&gt;""),AG103,IF(AND(Programm!$AD$6=2023,AP103&lt;&gt;""),AP103,""))))</f>
        <v>0.1875</v>
      </c>
      <c r="G103" s="389">
        <f>IF(AND(Programm!$AD$6=2020,P103&lt;&gt;""),P103,IF(AND(Programm!$AD$6=2021,Y103&lt;&gt;""),Y103,IF(AND(Programm!$AD$6=2022,AH103&lt;&gt;""),AH103,IF(AND(Programm!$AD$6=2023,AQ103&lt;&gt;""),AQ103,""))))</f>
        <v>3.75</v>
      </c>
      <c r="H103" s="389">
        <f>IF(AND(Programm!$AD$6=2020,Q103&lt;&gt;""),Q103,IF(AND(Programm!$AD$6=2021,Z103&lt;&gt;""),Z103,IF(AND(Programm!$AD$6=2022,AI103&lt;&gt;""),AI103,IF(AND(Programm!$AD$6=2023,AR103&lt;&gt;""),AR103,""))))</f>
        <v>0.4375</v>
      </c>
      <c r="J103" s="231" t="s">
        <v>146</v>
      </c>
      <c r="K103" s="220">
        <v>4.1875</v>
      </c>
      <c r="L103" s="221">
        <v>3.3500000000000002E-2</v>
      </c>
      <c r="M103" s="222">
        <v>0.1535</v>
      </c>
      <c r="N103" s="223">
        <v>5</v>
      </c>
      <c r="O103" s="224">
        <f t="shared" si="89"/>
        <v>0.20937500000000001</v>
      </c>
      <c r="P103" s="225">
        <f t="shared" si="90"/>
        <v>4.1875</v>
      </c>
      <c r="Q103" s="226">
        <f t="shared" si="91"/>
        <v>0</v>
      </c>
      <c r="S103" s="231" t="s">
        <v>146</v>
      </c>
      <c r="T103" s="220">
        <v>4.1875</v>
      </c>
      <c r="U103" s="221">
        <v>3.3500000000000002E-2</v>
      </c>
      <c r="V103" s="222">
        <v>0.1535</v>
      </c>
      <c r="W103" s="223">
        <v>5</v>
      </c>
      <c r="X103" s="224">
        <f t="shared" si="92"/>
        <v>0.20937500000000001</v>
      </c>
      <c r="Y103" s="225">
        <f t="shared" si="93"/>
        <v>4.1875</v>
      </c>
      <c r="Z103" s="226">
        <f t="shared" si="94"/>
        <v>0</v>
      </c>
      <c r="AB103" s="231" t="s">
        <v>146</v>
      </c>
      <c r="AC103" s="380">
        <v>4.1875</v>
      </c>
      <c r="AD103" s="380">
        <v>0.03</v>
      </c>
      <c r="AE103" s="380">
        <v>0.15</v>
      </c>
      <c r="AF103" s="380">
        <v>5</v>
      </c>
      <c r="AG103" s="224">
        <f t="shared" si="95"/>
        <v>0.1875</v>
      </c>
      <c r="AH103" s="225">
        <f t="shared" si="96"/>
        <v>3.75</v>
      </c>
      <c r="AI103" s="226">
        <f t="shared" si="97"/>
        <v>0.4375</v>
      </c>
      <c r="AK103" s="231" t="s">
        <v>146</v>
      </c>
      <c r="AL103" s="427">
        <v>4.1875</v>
      </c>
      <c r="AM103" s="427">
        <v>0.03</v>
      </c>
      <c r="AN103" s="427">
        <v>0.15</v>
      </c>
      <c r="AO103" s="427">
        <v>5</v>
      </c>
      <c r="AP103" s="224">
        <f t="shared" si="98"/>
        <v>0.1875</v>
      </c>
      <c r="AQ103" s="225">
        <f t="shared" si="99"/>
        <v>3.75</v>
      </c>
      <c r="AR103" s="226">
        <f t="shared" si="74"/>
        <v>0.4375</v>
      </c>
    </row>
    <row r="104" spans="1:44" x14ac:dyDescent="0.3">
      <c r="A104" s="45" t="str">
        <f>IF(AND(Programm!$AD$6=2020,J104&lt;&gt;""),J104,IF(AND(Programm!$AD$6=2021,S104&lt;&gt;""),S104,IF(AND(Programm!$AD$6=2022,AB104&lt;&gt;""),AB104,IF(AND(Programm!$AD$6=2023,AK104&lt;&gt;""),AK104,""))))</f>
        <v>Pressschnitzel, siliert</v>
      </c>
      <c r="B104" s="389">
        <f>IF(AND(Programm!$AD$6=2020,K104&lt;&gt;""),K104,IF(AND(Programm!$AD$6=2021,T104&lt;&gt;""),T104,IF(AND(Programm!$AD$6=2022,AC104&lt;&gt;""),AC104,IF(AND(Programm!$AD$6=2023,AL104&lt;&gt;""),AL104,""))))</f>
        <v>8.5</v>
      </c>
      <c r="C104" s="389">
        <f>IF(AND(Programm!$AD$6=2020,L104&lt;&gt;""),L104,IF(AND(Programm!$AD$6=2021,U104&lt;&gt;""),U104,IF(AND(Programm!$AD$6=2022,AD104&lt;&gt;""),AD104,IF(AND(Programm!$AD$6=2023,AM104&lt;&gt;""),AM104,""))))</f>
        <v>0.37</v>
      </c>
      <c r="D104" s="389">
        <f>IF(AND(Programm!$AD$6=2020,M104&lt;&gt;""),M104,IF(AND(Programm!$AD$6=2021,V104&lt;&gt;""),V104,IF(AND(Programm!$AD$6=2022,AE104&lt;&gt;""),AE104,IF(AND(Programm!$AD$6=2023,AN104&lt;&gt;""),AN104,""))))</f>
        <v>0.06</v>
      </c>
      <c r="E104" s="389">
        <f>IF(AND(Programm!$AD$6=2020,N104&lt;&gt;""),N104,IF(AND(Programm!$AD$6=2021,W104&lt;&gt;""),W104,IF(AND(Programm!$AD$6=2022,AF104&lt;&gt;""),AF104,IF(AND(Programm!$AD$6=2023,AO104&lt;&gt;""),AO104,""))))</f>
        <v>27</v>
      </c>
      <c r="F104" s="389">
        <f>IF(AND(Programm!$AD$6=2020,O104&lt;&gt;""),O104,IF(AND(Programm!$AD$6=2021,X104&lt;&gt;""),X104,IF(AND(Programm!$AD$6=2022,AG104&lt;&gt;""),AG104,IF(AND(Programm!$AD$6=2023,AP104&lt;&gt;""),AP104,""))))</f>
        <v>2.3125</v>
      </c>
      <c r="G104" s="389">
        <f>IF(AND(Programm!$AD$6=2020,P104&lt;&gt;""),P104,IF(AND(Programm!$AD$6=2021,Y104&lt;&gt;""),Y104,IF(AND(Programm!$AD$6=2022,AH104&lt;&gt;""),AH104,IF(AND(Programm!$AD$6=2023,AQ104&lt;&gt;""),AQ104,""))))</f>
        <v>8.5648148148148149</v>
      </c>
      <c r="H104" s="389">
        <f>IF(AND(Programm!$AD$6=2020,Q104&lt;&gt;""),Q104,IF(AND(Programm!$AD$6=2021,Z104&lt;&gt;""),Z104,IF(AND(Programm!$AD$6=2022,AI104&lt;&gt;""),AI104,IF(AND(Programm!$AD$6=2023,AR104&lt;&gt;""),AR104,""))))</f>
        <v>-6.4814814814814881E-2</v>
      </c>
      <c r="J104" s="231" t="s">
        <v>147</v>
      </c>
      <c r="K104" s="220">
        <v>8.5</v>
      </c>
      <c r="L104" s="221">
        <v>0.36720000000000003</v>
      </c>
      <c r="M104" s="222">
        <v>6.2100000000000002E-2</v>
      </c>
      <c r="N104" s="223">
        <v>27</v>
      </c>
      <c r="O104" s="224">
        <f t="shared" si="89"/>
        <v>2.2950000000000004</v>
      </c>
      <c r="P104" s="225">
        <f t="shared" si="90"/>
        <v>8.5000000000000018</v>
      </c>
      <c r="Q104" s="226">
        <f t="shared" si="91"/>
        <v>0</v>
      </c>
      <c r="S104" s="231" t="s">
        <v>147</v>
      </c>
      <c r="T104" s="220">
        <v>8.5</v>
      </c>
      <c r="U104" s="221">
        <v>0.36720000000000003</v>
      </c>
      <c r="V104" s="222">
        <v>6.2100000000000002E-2</v>
      </c>
      <c r="W104" s="223">
        <v>27</v>
      </c>
      <c r="X104" s="224">
        <f t="shared" si="92"/>
        <v>2.2950000000000004</v>
      </c>
      <c r="Y104" s="225">
        <f t="shared" si="93"/>
        <v>8.5000000000000018</v>
      </c>
      <c r="Z104" s="226">
        <f t="shared" si="94"/>
        <v>0</v>
      </c>
      <c r="AB104" s="231" t="s">
        <v>147</v>
      </c>
      <c r="AC104" s="380">
        <v>8.5</v>
      </c>
      <c r="AD104" s="380">
        <v>0.37</v>
      </c>
      <c r="AE104" s="380">
        <v>0.06</v>
      </c>
      <c r="AF104" s="380">
        <v>27</v>
      </c>
      <c r="AG104" s="224">
        <f t="shared" si="95"/>
        <v>2.3125</v>
      </c>
      <c r="AH104" s="225">
        <f t="shared" si="96"/>
        <v>8.5648148148148149</v>
      </c>
      <c r="AI104" s="226">
        <f t="shared" si="97"/>
        <v>-6.4814814814814881E-2</v>
      </c>
      <c r="AK104" s="231" t="s">
        <v>147</v>
      </c>
      <c r="AL104" s="427">
        <v>8.5</v>
      </c>
      <c r="AM104" s="427">
        <v>0.37</v>
      </c>
      <c r="AN104" s="427">
        <v>0.06</v>
      </c>
      <c r="AO104" s="427">
        <v>27</v>
      </c>
      <c r="AP104" s="224">
        <f t="shared" si="98"/>
        <v>2.3125</v>
      </c>
      <c r="AQ104" s="225">
        <f t="shared" si="99"/>
        <v>8.5648148148148149</v>
      </c>
      <c r="AR104" s="226">
        <f t="shared" si="74"/>
        <v>-6.4814814814814881E-2</v>
      </c>
    </row>
    <row r="105" spans="1:44" x14ac:dyDescent="0.3">
      <c r="A105" s="45" t="str">
        <f>IF(AND(Programm!$AD$6=2020,J105&lt;&gt;""),J105,IF(AND(Programm!$AD$6=2021,S105&lt;&gt;""),S105,IF(AND(Programm!$AD$6=2022,AB105&lt;&gt;""),AB105,IF(AND(Programm!$AD$6=2023,AK105&lt;&gt;""),AK105,""))))</f>
        <v>Rapsextraktionsschrot</v>
      </c>
      <c r="B105" s="389">
        <f>IF(AND(Programm!$AD$6=2020,K105&lt;&gt;""),K105,IF(AND(Programm!$AD$6=2021,T105&lt;&gt;""),T105,IF(AND(Programm!$AD$6=2022,AC105&lt;&gt;""),AC105,IF(AND(Programm!$AD$6=2023,AL105&lt;&gt;""),AL105,""))))</f>
        <v>38.125</v>
      </c>
      <c r="C105" s="389">
        <f>IF(AND(Programm!$AD$6=2020,L105&lt;&gt;""),L105,IF(AND(Programm!$AD$6=2021,U105&lt;&gt;""),U105,IF(AND(Programm!$AD$6=2022,AD105&lt;&gt;""),AD105,IF(AND(Programm!$AD$6=2023,AM105&lt;&gt;""),AM105,""))))</f>
        <v>5.43</v>
      </c>
      <c r="D105" s="389">
        <f>IF(AND(Programm!$AD$6=2020,M105&lt;&gt;""),M105,IF(AND(Programm!$AD$6=2021,V105&lt;&gt;""),V105,IF(AND(Programm!$AD$6=2022,AE105&lt;&gt;""),AE105,IF(AND(Programm!$AD$6=2023,AN105&lt;&gt;""),AN105,""))))</f>
        <v>2.4500000000000002</v>
      </c>
      <c r="E105" s="389">
        <f>IF(AND(Programm!$AD$6=2020,N105&lt;&gt;""),N105,IF(AND(Programm!$AD$6=2021,W105&lt;&gt;""),W105,IF(AND(Programm!$AD$6=2022,AF105&lt;&gt;""),AF105,IF(AND(Programm!$AD$6=2023,AO105&lt;&gt;""),AO105,""))))</f>
        <v>89</v>
      </c>
      <c r="F105" s="389">
        <f>IF(AND(Programm!$AD$6=2020,O105&lt;&gt;""),O105,IF(AND(Programm!$AD$6=2021,X105&lt;&gt;""),X105,IF(AND(Programm!$AD$6=2022,AG105&lt;&gt;""),AG105,IF(AND(Programm!$AD$6=2023,AP105&lt;&gt;""),AP105,""))))</f>
        <v>33.9375</v>
      </c>
      <c r="G105" s="389">
        <f>IF(AND(Programm!$AD$6=2020,P105&lt;&gt;""),P105,IF(AND(Programm!$AD$6=2021,Y105&lt;&gt;""),Y105,IF(AND(Programm!$AD$6=2022,AH105&lt;&gt;""),AH105,IF(AND(Programm!$AD$6=2023,AQ105&lt;&gt;""),AQ105,""))))</f>
        <v>38.132022471910112</v>
      </c>
      <c r="H105" s="389">
        <f>IF(AND(Programm!$AD$6=2020,Q105&lt;&gt;""),Q105,IF(AND(Programm!$AD$6=2021,Z105&lt;&gt;""),Z105,IF(AND(Programm!$AD$6=2022,AI105&lt;&gt;""),AI105,IF(AND(Programm!$AD$6=2023,AR105&lt;&gt;""),AR105,""))))</f>
        <v>-7.0224719101119604E-3</v>
      </c>
      <c r="J105" s="231" t="s">
        <v>148</v>
      </c>
      <c r="K105" s="220">
        <v>38.125</v>
      </c>
      <c r="L105" s="221">
        <v>5.4290000000000003</v>
      </c>
      <c r="M105" s="222">
        <v>2.4474999999999998</v>
      </c>
      <c r="N105" s="223">
        <v>89</v>
      </c>
      <c r="O105" s="224">
        <f t="shared" si="89"/>
        <v>33.931249999999999</v>
      </c>
      <c r="P105" s="225">
        <f t="shared" si="90"/>
        <v>38.125</v>
      </c>
      <c r="Q105" s="226">
        <f t="shared" si="91"/>
        <v>0</v>
      </c>
      <c r="S105" s="231" t="s">
        <v>148</v>
      </c>
      <c r="T105" s="220">
        <v>38.125</v>
      </c>
      <c r="U105" s="221">
        <v>5.4290000000000003</v>
      </c>
      <c r="V105" s="222">
        <v>2.4474999999999998</v>
      </c>
      <c r="W105" s="223">
        <v>89</v>
      </c>
      <c r="X105" s="224">
        <f t="shared" si="92"/>
        <v>33.931249999999999</v>
      </c>
      <c r="Y105" s="225">
        <f t="shared" si="93"/>
        <v>38.125</v>
      </c>
      <c r="Z105" s="226">
        <f t="shared" si="94"/>
        <v>0</v>
      </c>
      <c r="AB105" s="231" t="s">
        <v>148</v>
      </c>
      <c r="AC105" s="380">
        <v>38.125</v>
      </c>
      <c r="AD105" s="380">
        <v>5.43</v>
      </c>
      <c r="AE105" s="380">
        <v>2.4500000000000002</v>
      </c>
      <c r="AF105" s="380">
        <v>89</v>
      </c>
      <c r="AG105" s="224">
        <f t="shared" si="95"/>
        <v>33.9375</v>
      </c>
      <c r="AH105" s="225">
        <f t="shared" si="96"/>
        <v>38.132022471910112</v>
      </c>
      <c r="AI105" s="226">
        <f t="shared" si="97"/>
        <v>-7.0224719101119604E-3</v>
      </c>
      <c r="AK105" s="231" t="s">
        <v>148</v>
      </c>
      <c r="AL105" s="427">
        <v>38.125</v>
      </c>
      <c r="AM105" s="427">
        <v>5.43</v>
      </c>
      <c r="AN105" s="427">
        <v>2.4500000000000002</v>
      </c>
      <c r="AO105" s="427">
        <v>89</v>
      </c>
      <c r="AP105" s="224">
        <f t="shared" si="98"/>
        <v>33.9375</v>
      </c>
      <c r="AQ105" s="225">
        <f t="shared" si="99"/>
        <v>38.132022471910112</v>
      </c>
      <c r="AR105" s="226">
        <f t="shared" si="74"/>
        <v>-7.0224719101119604E-3</v>
      </c>
    </row>
    <row r="106" spans="1:44" x14ac:dyDescent="0.3">
      <c r="A106" s="45" t="str">
        <f>IF(AND(Programm!$AD$6=2020,J106&lt;&gt;""),J106,IF(AND(Programm!$AD$6=2021,S106&lt;&gt;""),S106,IF(AND(Programm!$AD$6=2022,AB106&lt;&gt;""),AB106,IF(AND(Programm!$AD$6=2023,AK106&lt;&gt;""),AK106,""))))</f>
        <v>Rapskuchen, fettarm</v>
      </c>
      <c r="B106" s="389">
        <f>IF(AND(Programm!$AD$6=2020,K106&lt;&gt;""),K106,IF(AND(Programm!$AD$6=2021,T106&lt;&gt;""),T106,IF(AND(Programm!$AD$6=2022,AC106&lt;&gt;""),AC106,IF(AND(Programm!$AD$6=2023,AL106&lt;&gt;""),AL106,""))))</f>
        <v>36.625</v>
      </c>
      <c r="C106" s="389">
        <f>IF(AND(Programm!$AD$6=2020,L106&lt;&gt;""),L106,IF(AND(Programm!$AD$6=2021,U106&lt;&gt;""),U106,IF(AND(Programm!$AD$6=2022,AD106&lt;&gt;""),AD106,IF(AND(Programm!$AD$6=2023,AM106&lt;&gt;""),AM106,""))))</f>
        <v>5.27</v>
      </c>
      <c r="D106" s="389">
        <f>IF(AND(Programm!$AD$6=2020,M106&lt;&gt;""),M106,IF(AND(Programm!$AD$6=2021,V106&lt;&gt;""),V106,IF(AND(Programm!$AD$6=2022,AE106&lt;&gt;""),AE106,IF(AND(Programm!$AD$6=2023,AN106&lt;&gt;""),AN106,""))))</f>
        <v>2.48</v>
      </c>
      <c r="E106" s="389">
        <f>IF(AND(Programm!$AD$6=2020,N106&lt;&gt;""),N106,IF(AND(Programm!$AD$6=2021,W106&lt;&gt;""),W106,IF(AND(Programm!$AD$6=2022,AF106&lt;&gt;""),AF106,IF(AND(Programm!$AD$6=2023,AO106&lt;&gt;""),AO106,""))))</f>
        <v>90</v>
      </c>
      <c r="F106" s="389">
        <f>IF(AND(Programm!$AD$6=2020,O106&lt;&gt;""),O106,IF(AND(Programm!$AD$6=2021,X106&lt;&gt;""),X106,IF(AND(Programm!$AD$6=2022,AG106&lt;&gt;""),AG106,IF(AND(Programm!$AD$6=2023,AP106&lt;&gt;""),AP106,""))))</f>
        <v>32.9375</v>
      </c>
      <c r="G106" s="389">
        <f>IF(AND(Programm!$AD$6=2020,P106&lt;&gt;""),P106,IF(AND(Programm!$AD$6=2021,Y106&lt;&gt;""),Y106,IF(AND(Programm!$AD$6=2022,AH106&lt;&gt;""),AH106,IF(AND(Programm!$AD$6=2023,AQ106&lt;&gt;""),AQ106,""))))</f>
        <v>36.597222222222221</v>
      </c>
      <c r="H106" s="389">
        <f>IF(AND(Programm!$AD$6=2020,Q106&lt;&gt;""),Q106,IF(AND(Programm!$AD$6=2021,Z106&lt;&gt;""),Z106,IF(AND(Programm!$AD$6=2022,AI106&lt;&gt;""),AI106,IF(AND(Programm!$AD$6=2023,AR106&lt;&gt;""),AR106,""))))</f>
        <v>2.7777777777778567E-2</v>
      </c>
      <c r="J106" s="231" t="s">
        <v>149</v>
      </c>
      <c r="K106" s="220">
        <v>36.625</v>
      </c>
      <c r="L106" s="221">
        <v>5.274</v>
      </c>
      <c r="M106" s="222">
        <v>2.4750000000000001</v>
      </c>
      <c r="N106" s="223">
        <v>90</v>
      </c>
      <c r="O106" s="224">
        <f t="shared" si="89"/>
        <v>32.962499999999999</v>
      </c>
      <c r="P106" s="225">
        <f t="shared" si="90"/>
        <v>36.625</v>
      </c>
      <c r="Q106" s="226">
        <f t="shared" si="91"/>
        <v>0</v>
      </c>
      <c r="S106" s="231" t="s">
        <v>149</v>
      </c>
      <c r="T106" s="220">
        <v>36.625</v>
      </c>
      <c r="U106" s="221">
        <v>5.274</v>
      </c>
      <c r="V106" s="222">
        <v>2.4750000000000001</v>
      </c>
      <c r="W106" s="223">
        <v>90</v>
      </c>
      <c r="X106" s="224">
        <f t="shared" si="92"/>
        <v>32.962499999999999</v>
      </c>
      <c r="Y106" s="225">
        <f t="shared" si="93"/>
        <v>36.625</v>
      </c>
      <c r="Z106" s="226">
        <f t="shared" si="94"/>
        <v>0</v>
      </c>
      <c r="AB106" s="231" t="s">
        <v>149</v>
      </c>
      <c r="AC106" s="380">
        <v>36.625</v>
      </c>
      <c r="AD106" s="380">
        <v>5.27</v>
      </c>
      <c r="AE106" s="380">
        <v>2.48</v>
      </c>
      <c r="AF106" s="380">
        <v>90</v>
      </c>
      <c r="AG106" s="224">
        <f t="shared" si="95"/>
        <v>32.9375</v>
      </c>
      <c r="AH106" s="225">
        <f t="shared" si="96"/>
        <v>36.597222222222221</v>
      </c>
      <c r="AI106" s="226">
        <f t="shared" si="97"/>
        <v>2.7777777777778567E-2</v>
      </c>
      <c r="AK106" s="231" t="s">
        <v>149</v>
      </c>
      <c r="AL106" s="427">
        <v>36.625</v>
      </c>
      <c r="AM106" s="427">
        <v>5.27</v>
      </c>
      <c r="AN106" s="427">
        <v>2.48</v>
      </c>
      <c r="AO106" s="427">
        <v>90</v>
      </c>
      <c r="AP106" s="224">
        <f t="shared" si="98"/>
        <v>32.9375</v>
      </c>
      <c r="AQ106" s="225">
        <f t="shared" si="99"/>
        <v>36.597222222222221</v>
      </c>
      <c r="AR106" s="226">
        <f t="shared" si="74"/>
        <v>2.7777777777778567E-2</v>
      </c>
    </row>
    <row r="107" spans="1:44" x14ac:dyDescent="0.3">
      <c r="A107" s="45" t="str">
        <f>IF(AND(Programm!$AD$6=2020,J107&lt;&gt;""),J107,IF(AND(Programm!$AD$6=2021,S107&lt;&gt;""),S107,IF(AND(Programm!$AD$6=2022,AB107&lt;&gt;""),AB107,IF(AND(Programm!$AD$6=2023,AK107&lt;&gt;""),AK107,""))))</f>
        <v>Roggengrießkleie</v>
      </c>
      <c r="B107" s="389">
        <f>IF(AND(Programm!$AD$6=2020,K107&lt;&gt;""),K107,IF(AND(Programm!$AD$6=2021,T107&lt;&gt;""),T107,IF(AND(Programm!$AD$6=2022,AC107&lt;&gt;""),AC107,IF(AND(Programm!$AD$6=2023,AL107&lt;&gt;""),AL107,""))))</f>
        <v>16</v>
      </c>
      <c r="C107" s="389">
        <f>IF(AND(Programm!$AD$6=2020,L107&lt;&gt;""),L107,IF(AND(Programm!$AD$6=2021,U107&lt;&gt;""),U107,IF(AND(Programm!$AD$6=2022,AD107&lt;&gt;""),AD107,IF(AND(Programm!$AD$6=2023,AM107&lt;&gt;""),AM107,""))))</f>
        <v>2.25</v>
      </c>
      <c r="D107" s="389">
        <f>IF(AND(Programm!$AD$6=2020,M107&lt;&gt;""),M107,IF(AND(Programm!$AD$6=2021,V107&lt;&gt;""),V107,IF(AND(Programm!$AD$6=2022,AE107&lt;&gt;""),AE107,IF(AND(Programm!$AD$6=2023,AN107&lt;&gt;""),AN107,""))))</f>
        <v>2.02</v>
      </c>
      <c r="E107" s="389">
        <f>IF(AND(Programm!$AD$6=2020,N107&lt;&gt;""),N107,IF(AND(Programm!$AD$6=2021,W107&lt;&gt;""),W107,IF(AND(Programm!$AD$6=2022,AF107&lt;&gt;""),AF107,IF(AND(Programm!$AD$6=2023,AO107&lt;&gt;""),AO107,""))))</f>
        <v>88</v>
      </c>
      <c r="F107" s="389">
        <f>IF(AND(Programm!$AD$6=2020,O107&lt;&gt;""),O107,IF(AND(Programm!$AD$6=2021,X107&lt;&gt;""),X107,IF(AND(Programm!$AD$6=2022,AG107&lt;&gt;""),AG107,IF(AND(Programm!$AD$6=2023,AP107&lt;&gt;""),AP107,""))))</f>
        <v>14.0625</v>
      </c>
      <c r="G107" s="389">
        <f>IF(AND(Programm!$AD$6=2020,P107&lt;&gt;""),P107,IF(AND(Programm!$AD$6=2021,Y107&lt;&gt;""),Y107,IF(AND(Programm!$AD$6=2022,AH107&lt;&gt;""),AH107,IF(AND(Programm!$AD$6=2023,AQ107&lt;&gt;""),AQ107,""))))</f>
        <v>15.980113636363635</v>
      </c>
      <c r="H107" s="389">
        <f>IF(AND(Programm!$AD$6=2020,Q107&lt;&gt;""),Q107,IF(AND(Programm!$AD$6=2021,Z107&lt;&gt;""),Z107,IF(AND(Programm!$AD$6=2022,AI107&lt;&gt;""),AI107,IF(AND(Programm!$AD$6=2023,AR107&lt;&gt;""),AR107,""))))</f>
        <v>1.988636363636509E-2</v>
      </c>
      <c r="J107" s="231" t="s">
        <v>150</v>
      </c>
      <c r="K107" s="220">
        <v>16</v>
      </c>
      <c r="L107" s="221">
        <v>2.2528000000000001</v>
      </c>
      <c r="M107" s="222">
        <v>2.0152000000000001</v>
      </c>
      <c r="N107" s="223">
        <v>88</v>
      </c>
      <c r="O107" s="224">
        <f t="shared" si="89"/>
        <v>14.08</v>
      </c>
      <c r="P107" s="225">
        <f t="shared" si="90"/>
        <v>16</v>
      </c>
      <c r="Q107" s="226">
        <f t="shared" si="91"/>
        <v>0</v>
      </c>
      <c r="S107" s="231" t="s">
        <v>150</v>
      </c>
      <c r="T107" s="220">
        <v>16</v>
      </c>
      <c r="U107" s="221">
        <v>2.2528000000000001</v>
      </c>
      <c r="V107" s="222">
        <v>2.0152000000000001</v>
      </c>
      <c r="W107" s="223">
        <v>88</v>
      </c>
      <c r="X107" s="224">
        <f t="shared" si="92"/>
        <v>14.08</v>
      </c>
      <c r="Y107" s="225">
        <f t="shared" si="93"/>
        <v>16</v>
      </c>
      <c r="Z107" s="226">
        <f t="shared" si="94"/>
        <v>0</v>
      </c>
      <c r="AB107" s="231" t="s">
        <v>150</v>
      </c>
      <c r="AC107" s="380">
        <v>16</v>
      </c>
      <c r="AD107" s="380">
        <v>2.25</v>
      </c>
      <c r="AE107" s="380">
        <v>2.02</v>
      </c>
      <c r="AF107" s="380">
        <v>88</v>
      </c>
      <c r="AG107" s="224">
        <f t="shared" si="95"/>
        <v>14.0625</v>
      </c>
      <c r="AH107" s="225">
        <f t="shared" si="96"/>
        <v>15.980113636363635</v>
      </c>
      <c r="AI107" s="226">
        <f t="shared" si="97"/>
        <v>1.988636363636509E-2</v>
      </c>
      <c r="AK107" s="231" t="s">
        <v>150</v>
      </c>
      <c r="AL107" s="427">
        <v>16</v>
      </c>
      <c r="AM107" s="427">
        <v>2.25</v>
      </c>
      <c r="AN107" s="427">
        <v>2.02</v>
      </c>
      <c r="AO107" s="427">
        <v>88</v>
      </c>
      <c r="AP107" s="224">
        <f t="shared" si="98"/>
        <v>14.0625</v>
      </c>
      <c r="AQ107" s="225">
        <f t="shared" si="99"/>
        <v>15.980113636363635</v>
      </c>
      <c r="AR107" s="226">
        <f t="shared" si="74"/>
        <v>1.988636363636509E-2</v>
      </c>
    </row>
    <row r="108" spans="1:44" x14ac:dyDescent="0.3">
      <c r="A108" s="45" t="str">
        <f>IF(AND(Programm!$AD$6=2020,J108&lt;&gt;""),J108,IF(AND(Programm!$AD$6=2021,S108&lt;&gt;""),S108,IF(AND(Programm!$AD$6=2022,AB108&lt;&gt;""),AB108,IF(AND(Programm!$AD$6=2023,AK108&lt;&gt;""),AK108,""))))</f>
        <v>Roggenkleie</v>
      </c>
      <c r="B108" s="389">
        <f>IF(AND(Programm!$AD$6=2020,K108&lt;&gt;""),K108,IF(AND(Programm!$AD$6=2021,T108&lt;&gt;""),T108,IF(AND(Programm!$AD$6=2022,AC108&lt;&gt;""),AC108,IF(AND(Programm!$AD$6=2023,AL108&lt;&gt;""),AL108,""))))</f>
        <v>16.1875</v>
      </c>
      <c r="C108" s="389">
        <f>IF(AND(Programm!$AD$6=2020,L108&lt;&gt;""),L108,IF(AND(Programm!$AD$6=2021,U108&lt;&gt;""),U108,IF(AND(Programm!$AD$6=2022,AD108&lt;&gt;""),AD108,IF(AND(Programm!$AD$6=2023,AM108&lt;&gt;""),AM108,""))))</f>
        <v>2.2799999999999998</v>
      </c>
      <c r="D108" s="389">
        <f>IF(AND(Programm!$AD$6=2020,M108&lt;&gt;""),M108,IF(AND(Programm!$AD$6=2021,V108&lt;&gt;""),V108,IF(AND(Programm!$AD$6=2022,AE108&lt;&gt;""),AE108,IF(AND(Programm!$AD$6=2023,AN108&lt;&gt;""),AN108,""))))</f>
        <v>2.2400000000000002</v>
      </c>
      <c r="E108" s="389">
        <f>IF(AND(Programm!$AD$6=2020,N108&lt;&gt;""),N108,IF(AND(Programm!$AD$6=2021,W108&lt;&gt;""),W108,IF(AND(Programm!$AD$6=2022,AF108&lt;&gt;""),AF108,IF(AND(Programm!$AD$6=2023,AO108&lt;&gt;""),AO108,""))))</f>
        <v>88</v>
      </c>
      <c r="F108" s="389">
        <f>IF(AND(Programm!$AD$6=2020,O108&lt;&gt;""),O108,IF(AND(Programm!$AD$6=2021,X108&lt;&gt;""),X108,IF(AND(Programm!$AD$6=2022,AG108&lt;&gt;""),AG108,IF(AND(Programm!$AD$6=2023,AP108&lt;&gt;""),AP108,""))))</f>
        <v>14.249999999999998</v>
      </c>
      <c r="G108" s="389">
        <f>IF(AND(Programm!$AD$6=2020,P108&lt;&gt;""),P108,IF(AND(Programm!$AD$6=2021,Y108&lt;&gt;""),Y108,IF(AND(Programm!$AD$6=2022,AH108&lt;&gt;""),AH108,IF(AND(Programm!$AD$6=2023,AQ108&lt;&gt;""),AQ108,""))))</f>
        <v>16.193181818181817</v>
      </c>
      <c r="H108" s="389">
        <f>IF(AND(Programm!$AD$6=2020,Q108&lt;&gt;""),Q108,IF(AND(Programm!$AD$6=2021,Z108&lt;&gt;""),Z108,IF(AND(Programm!$AD$6=2022,AI108&lt;&gt;""),AI108,IF(AND(Programm!$AD$6=2023,AR108&lt;&gt;""),AR108,""))))</f>
        <v>-5.6818181818165669E-3</v>
      </c>
      <c r="J108" s="231" t="s">
        <v>151</v>
      </c>
      <c r="K108" s="220">
        <v>16.1875</v>
      </c>
      <c r="L108" s="221">
        <v>2.2791999999999999</v>
      </c>
      <c r="M108" s="222">
        <v>2.2351999999999999</v>
      </c>
      <c r="N108" s="223">
        <v>88</v>
      </c>
      <c r="O108" s="224">
        <f t="shared" si="89"/>
        <v>14.244999999999999</v>
      </c>
      <c r="P108" s="225">
        <f t="shared" si="90"/>
        <v>16.1875</v>
      </c>
      <c r="Q108" s="226">
        <f t="shared" si="91"/>
        <v>0</v>
      </c>
      <c r="S108" s="231" t="s">
        <v>151</v>
      </c>
      <c r="T108" s="220">
        <v>16.1875</v>
      </c>
      <c r="U108" s="221">
        <v>2.2791999999999999</v>
      </c>
      <c r="V108" s="222">
        <v>2.2351999999999999</v>
      </c>
      <c r="W108" s="223">
        <v>88</v>
      </c>
      <c r="X108" s="224">
        <f t="shared" si="92"/>
        <v>14.244999999999999</v>
      </c>
      <c r="Y108" s="225">
        <f t="shared" si="93"/>
        <v>16.1875</v>
      </c>
      <c r="Z108" s="226">
        <f t="shared" si="94"/>
        <v>0</v>
      </c>
      <c r="AB108" s="231" t="s">
        <v>151</v>
      </c>
      <c r="AC108" s="380">
        <v>16.1875</v>
      </c>
      <c r="AD108" s="380">
        <v>2.2799999999999998</v>
      </c>
      <c r="AE108" s="380">
        <v>2.2400000000000002</v>
      </c>
      <c r="AF108" s="380">
        <v>88</v>
      </c>
      <c r="AG108" s="224">
        <f t="shared" si="95"/>
        <v>14.249999999999998</v>
      </c>
      <c r="AH108" s="225">
        <f t="shared" si="96"/>
        <v>16.193181818181817</v>
      </c>
      <c r="AI108" s="226">
        <f t="shared" si="97"/>
        <v>-5.6818181818165669E-3</v>
      </c>
      <c r="AK108" s="231" t="s">
        <v>151</v>
      </c>
      <c r="AL108" s="427">
        <v>16.1875</v>
      </c>
      <c r="AM108" s="427">
        <v>2.2799999999999998</v>
      </c>
      <c r="AN108" s="427">
        <v>2.2400000000000002</v>
      </c>
      <c r="AO108" s="427">
        <v>88</v>
      </c>
      <c r="AP108" s="224">
        <f t="shared" si="98"/>
        <v>14.249999999999998</v>
      </c>
      <c r="AQ108" s="225">
        <f t="shared" si="99"/>
        <v>16.193181818181817</v>
      </c>
      <c r="AR108" s="226">
        <f t="shared" si="74"/>
        <v>-5.6818181818165669E-3</v>
      </c>
    </row>
    <row r="109" spans="1:44" x14ac:dyDescent="0.3">
      <c r="A109" s="45" t="str">
        <f>IF(AND(Programm!$AD$6=2020,J109&lt;&gt;""),J109,IF(AND(Programm!$AD$6=2021,S109&lt;&gt;""),S109,IF(AND(Programm!$AD$6=2022,AB109&lt;&gt;""),AB109,IF(AND(Programm!$AD$6=2023,AK109&lt;&gt;""),AK109,""))))</f>
        <v>Rübenkleinteile</v>
      </c>
      <c r="B109" s="389">
        <f>IF(AND(Programm!$AD$6=2020,K109&lt;&gt;""),K109,IF(AND(Programm!$AD$6=2021,T109&lt;&gt;""),T109,IF(AND(Programm!$AD$6=2022,AC109&lt;&gt;""),AC109,IF(AND(Programm!$AD$6=2023,AL109&lt;&gt;""),AL109,""))))</f>
        <v>7.5</v>
      </c>
      <c r="C109" s="389">
        <f>IF(AND(Programm!$AD$6=2020,L109&lt;&gt;""),L109,IF(AND(Programm!$AD$6=2021,U109&lt;&gt;""),U109,IF(AND(Programm!$AD$6=2022,AD109&lt;&gt;""),AD109,IF(AND(Programm!$AD$6=2023,AM109&lt;&gt;""),AM109,""))))</f>
        <v>0.2</v>
      </c>
      <c r="D109" s="389">
        <f>IF(AND(Programm!$AD$6=2020,M109&lt;&gt;""),M109,IF(AND(Programm!$AD$6=2021,V109&lt;&gt;""),V109,IF(AND(Programm!$AD$6=2022,AE109&lt;&gt;""),AE109,IF(AND(Programm!$AD$6=2023,AN109&lt;&gt;""),AN109,""))))</f>
        <v>0.08</v>
      </c>
      <c r="E109" s="389">
        <f>IF(AND(Programm!$AD$6=2020,N109&lt;&gt;""),N109,IF(AND(Programm!$AD$6=2021,W109&lt;&gt;""),W109,IF(AND(Programm!$AD$6=2022,AF109&lt;&gt;""),AF109,IF(AND(Programm!$AD$6=2023,AO109&lt;&gt;""),AO109,""))))</f>
        <v>17</v>
      </c>
      <c r="F109" s="389">
        <f>IF(AND(Programm!$AD$6=2020,O109&lt;&gt;""),O109,IF(AND(Programm!$AD$6=2021,X109&lt;&gt;""),X109,IF(AND(Programm!$AD$6=2022,AG109&lt;&gt;""),AG109,IF(AND(Programm!$AD$6=2023,AP109&lt;&gt;""),AP109,""))))</f>
        <v>1.25</v>
      </c>
      <c r="G109" s="389">
        <f>IF(AND(Programm!$AD$6=2020,P109&lt;&gt;""),P109,IF(AND(Programm!$AD$6=2021,Y109&lt;&gt;""),Y109,IF(AND(Programm!$AD$6=2022,AH109&lt;&gt;""),AH109,IF(AND(Programm!$AD$6=2023,AQ109&lt;&gt;""),AQ109,""))))</f>
        <v>7.3529411764705888</v>
      </c>
      <c r="H109" s="389">
        <f>IF(AND(Programm!$AD$6=2020,Q109&lt;&gt;""),Q109,IF(AND(Programm!$AD$6=2021,Z109&lt;&gt;""),Z109,IF(AND(Programm!$AD$6=2022,AI109&lt;&gt;""),AI109,IF(AND(Programm!$AD$6=2023,AR109&lt;&gt;""),AR109,""))))</f>
        <v>0.14705882352941124</v>
      </c>
      <c r="J109" s="231" t="s">
        <v>65</v>
      </c>
      <c r="K109" s="220">
        <v>7.5</v>
      </c>
      <c r="L109" s="221">
        <v>0.20399999999999999</v>
      </c>
      <c r="M109" s="222">
        <v>8.1600000000000006E-2</v>
      </c>
      <c r="N109" s="223">
        <v>17</v>
      </c>
      <c r="O109" s="224">
        <f t="shared" si="89"/>
        <v>1.2749999999999999</v>
      </c>
      <c r="P109" s="225">
        <f t="shared" si="90"/>
        <v>7.5</v>
      </c>
      <c r="Q109" s="226">
        <f t="shared" si="91"/>
        <v>0</v>
      </c>
      <c r="S109" s="231" t="s">
        <v>65</v>
      </c>
      <c r="T109" s="220">
        <v>7.5</v>
      </c>
      <c r="U109" s="221">
        <v>0.20399999999999999</v>
      </c>
      <c r="V109" s="222">
        <v>8.1600000000000006E-2</v>
      </c>
      <c r="W109" s="223">
        <v>17</v>
      </c>
      <c r="X109" s="224">
        <f t="shared" si="92"/>
        <v>1.2749999999999999</v>
      </c>
      <c r="Y109" s="225">
        <f t="shared" si="93"/>
        <v>7.5</v>
      </c>
      <c r="Z109" s="226">
        <f t="shared" si="94"/>
        <v>0</v>
      </c>
      <c r="AB109" s="231" t="s">
        <v>65</v>
      </c>
      <c r="AC109" s="380">
        <v>7.5</v>
      </c>
      <c r="AD109" s="380">
        <v>0.2</v>
      </c>
      <c r="AE109" s="380">
        <v>0.08</v>
      </c>
      <c r="AF109" s="380">
        <v>17</v>
      </c>
      <c r="AG109" s="224">
        <f t="shared" si="95"/>
        <v>1.25</v>
      </c>
      <c r="AH109" s="225">
        <f t="shared" si="96"/>
        <v>7.3529411764705888</v>
      </c>
      <c r="AI109" s="226">
        <f t="shared" si="97"/>
        <v>0.14705882352941124</v>
      </c>
      <c r="AK109" s="231" t="s">
        <v>65</v>
      </c>
      <c r="AL109" s="427">
        <v>7.5</v>
      </c>
      <c r="AM109" s="427">
        <v>0.2</v>
      </c>
      <c r="AN109" s="427">
        <v>0.08</v>
      </c>
      <c r="AO109" s="427">
        <v>17</v>
      </c>
      <c r="AP109" s="224">
        <f t="shared" si="98"/>
        <v>1.25</v>
      </c>
      <c r="AQ109" s="225">
        <f t="shared" si="99"/>
        <v>7.3529411764705888</v>
      </c>
      <c r="AR109" s="226">
        <f t="shared" si="74"/>
        <v>0.14705882352941124</v>
      </c>
    </row>
    <row r="110" spans="1:44" x14ac:dyDescent="0.3">
      <c r="A110" s="45" t="str">
        <f>IF(AND(Programm!$AD$6=2020,J110&lt;&gt;""),J110,IF(AND(Programm!$AD$6=2021,S110&lt;&gt;""),S110,IF(AND(Programm!$AD$6=2022,AB110&lt;&gt;""),AB110,IF(AND(Programm!$AD$6=2023,AK110&lt;&gt;""),AK110,""))))</f>
        <v>Sojaextraktionsschrot, geschält, 48 % RP</v>
      </c>
      <c r="B110" s="389">
        <f>IF(AND(Programm!$AD$6=2020,K110&lt;&gt;""),K110,IF(AND(Programm!$AD$6=2021,T110&lt;&gt;""),T110,IF(AND(Programm!$AD$6=2022,AC110&lt;&gt;""),AC110,IF(AND(Programm!$AD$6=2023,AL110&lt;&gt;""),AL110,""))))</f>
        <v>54.5</v>
      </c>
      <c r="C110" s="389">
        <f>IF(AND(Programm!$AD$6=2020,L110&lt;&gt;""),L110,IF(AND(Programm!$AD$6=2021,U110&lt;&gt;""),U110,IF(AND(Programm!$AD$6=2022,AD110&lt;&gt;""),AD110,IF(AND(Programm!$AD$6=2023,AM110&lt;&gt;""),AM110,""))))</f>
        <v>7.67</v>
      </c>
      <c r="D110" s="389">
        <f>IF(AND(Programm!$AD$6=2020,M110&lt;&gt;""),M110,IF(AND(Programm!$AD$6=2021,V110&lt;&gt;""),V110,IF(AND(Programm!$AD$6=2022,AE110&lt;&gt;""),AE110,IF(AND(Programm!$AD$6=2023,AN110&lt;&gt;""),AN110,""))))</f>
        <v>1.51</v>
      </c>
      <c r="E110" s="389">
        <f>IF(AND(Programm!$AD$6=2020,N110&lt;&gt;""),N110,IF(AND(Programm!$AD$6=2021,W110&lt;&gt;""),W110,IF(AND(Programm!$AD$6=2022,AF110&lt;&gt;""),AF110,IF(AND(Programm!$AD$6=2023,AO110&lt;&gt;""),AO110,""))))</f>
        <v>88</v>
      </c>
      <c r="F110" s="389">
        <f>IF(AND(Programm!$AD$6=2020,O110&lt;&gt;""),O110,IF(AND(Programm!$AD$6=2021,X110&lt;&gt;""),X110,IF(AND(Programm!$AD$6=2022,AG110&lt;&gt;""),AG110,IF(AND(Programm!$AD$6=2023,AP110&lt;&gt;""),AP110,""))))</f>
        <v>47.9375</v>
      </c>
      <c r="G110" s="389">
        <f>IF(AND(Programm!$AD$6=2020,P110&lt;&gt;""),P110,IF(AND(Programm!$AD$6=2021,Y110&lt;&gt;""),Y110,IF(AND(Programm!$AD$6=2022,AH110&lt;&gt;""),AH110,IF(AND(Programm!$AD$6=2023,AQ110&lt;&gt;""),AQ110,""))))</f>
        <v>54.47443181818182</v>
      </c>
      <c r="H110" s="389">
        <f>IF(AND(Programm!$AD$6=2020,Q110&lt;&gt;""),Q110,IF(AND(Programm!$AD$6=2021,Z110&lt;&gt;""),Z110,IF(AND(Programm!$AD$6=2022,AI110&lt;&gt;""),AI110,IF(AND(Programm!$AD$6=2023,AR110&lt;&gt;""),AR110,""))))</f>
        <v>2.556818181817988E-2</v>
      </c>
      <c r="J110" s="231" t="s">
        <v>152</v>
      </c>
      <c r="K110" s="220">
        <v>54.5</v>
      </c>
      <c r="L110" s="221">
        <v>7.6736000000000004</v>
      </c>
      <c r="M110" s="222">
        <v>1.5136000000000001</v>
      </c>
      <c r="N110" s="223">
        <v>88</v>
      </c>
      <c r="O110" s="224">
        <f t="shared" si="89"/>
        <v>47.96</v>
      </c>
      <c r="P110" s="225">
        <f t="shared" si="90"/>
        <v>54.500000000000007</v>
      </c>
      <c r="Q110" s="226">
        <f t="shared" si="91"/>
        <v>0</v>
      </c>
      <c r="S110" s="231" t="s">
        <v>152</v>
      </c>
      <c r="T110" s="220">
        <v>54.5</v>
      </c>
      <c r="U110" s="221">
        <v>7.6736000000000004</v>
      </c>
      <c r="V110" s="222">
        <v>1.5136000000000001</v>
      </c>
      <c r="W110" s="223">
        <v>88</v>
      </c>
      <c r="X110" s="224">
        <f t="shared" si="92"/>
        <v>47.96</v>
      </c>
      <c r="Y110" s="225">
        <f t="shared" si="93"/>
        <v>54.500000000000007</v>
      </c>
      <c r="Z110" s="226">
        <f t="shared" si="94"/>
        <v>0</v>
      </c>
      <c r="AB110" s="231" t="s">
        <v>152</v>
      </c>
      <c r="AC110" s="380">
        <v>54.5</v>
      </c>
      <c r="AD110" s="380">
        <v>7.67</v>
      </c>
      <c r="AE110" s="380">
        <v>1.51</v>
      </c>
      <c r="AF110" s="380">
        <v>88</v>
      </c>
      <c r="AG110" s="224">
        <f t="shared" si="95"/>
        <v>47.9375</v>
      </c>
      <c r="AH110" s="225">
        <f t="shared" si="96"/>
        <v>54.47443181818182</v>
      </c>
      <c r="AI110" s="226">
        <f t="shared" si="97"/>
        <v>2.556818181817988E-2</v>
      </c>
      <c r="AK110" s="231" t="s">
        <v>152</v>
      </c>
      <c r="AL110" s="427">
        <v>54.5</v>
      </c>
      <c r="AM110" s="427">
        <v>7.67</v>
      </c>
      <c r="AN110" s="427">
        <v>1.51</v>
      </c>
      <c r="AO110" s="427">
        <v>88</v>
      </c>
      <c r="AP110" s="224">
        <f t="shared" si="98"/>
        <v>47.9375</v>
      </c>
      <c r="AQ110" s="225">
        <f t="shared" si="99"/>
        <v>54.47443181818182</v>
      </c>
      <c r="AR110" s="226">
        <f t="shared" si="74"/>
        <v>2.556818181817988E-2</v>
      </c>
    </row>
    <row r="111" spans="1:44" x14ac:dyDescent="0.3">
      <c r="A111" s="45" t="str">
        <f>IF(AND(Programm!$AD$6=2020,J111&lt;&gt;""),J111,IF(AND(Programm!$AD$6=2021,S111&lt;&gt;""),S111,IF(AND(Programm!$AD$6=2022,AB111&lt;&gt;""),AB111,IF(AND(Programm!$AD$6=2023,AK111&lt;&gt;""),AK111,""))))</f>
        <v>Sojaextraktionsschrot, ungeschält, 44 % RP</v>
      </c>
      <c r="B111" s="389">
        <f>IF(AND(Programm!$AD$6=2020,K111&lt;&gt;""),K111,IF(AND(Programm!$AD$6=2021,T111&lt;&gt;""),T111,IF(AND(Programm!$AD$6=2022,AC111&lt;&gt;""),AC111,IF(AND(Programm!$AD$6=2023,AL111&lt;&gt;""),AL111,""))))</f>
        <v>50</v>
      </c>
      <c r="C111" s="389">
        <f>IF(AND(Programm!$AD$6=2020,L111&lt;&gt;""),L111,IF(AND(Programm!$AD$6=2021,U111&lt;&gt;""),U111,IF(AND(Programm!$AD$6=2022,AD111&lt;&gt;""),AD111,IF(AND(Programm!$AD$6=2023,AM111&lt;&gt;""),AM111,""))))</f>
        <v>7.04</v>
      </c>
      <c r="D111" s="389">
        <f>IF(AND(Programm!$AD$6=2020,M111&lt;&gt;""),M111,IF(AND(Programm!$AD$6=2021,V111&lt;&gt;""),V111,IF(AND(Programm!$AD$6=2022,AE111&lt;&gt;""),AE111,IF(AND(Programm!$AD$6=2023,AN111&lt;&gt;""),AN111,""))))</f>
        <v>1.47</v>
      </c>
      <c r="E111" s="389">
        <f>IF(AND(Programm!$AD$6=2020,N111&lt;&gt;""),N111,IF(AND(Programm!$AD$6=2021,W111&lt;&gt;""),W111,IF(AND(Programm!$AD$6=2022,AF111&lt;&gt;""),AF111,IF(AND(Programm!$AD$6=2023,AO111&lt;&gt;""),AO111,""))))</f>
        <v>88</v>
      </c>
      <c r="F111" s="389">
        <f>IF(AND(Programm!$AD$6=2020,O111&lt;&gt;""),O111,IF(AND(Programm!$AD$6=2021,X111&lt;&gt;""),X111,IF(AND(Programm!$AD$6=2022,AG111&lt;&gt;""),AG111,IF(AND(Programm!$AD$6=2023,AP111&lt;&gt;""),AP111,""))))</f>
        <v>44</v>
      </c>
      <c r="G111" s="389">
        <f>IF(AND(Programm!$AD$6=2020,P111&lt;&gt;""),P111,IF(AND(Programm!$AD$6=2021,Y111&lt;&gt;""),Y111,IF(AND(Programm!$AD$6=2022,AH111&lt;&gt;""),AH111,IF(AND(Programm!$AD$6=2023,AQ111&lt;&gt;""),AQ111,""))))</f>
        <v>50</v>
      </c>
      <c r="H111" s="389">
        <f>IF(AND(Programm!$AD$6=2020,Q111&lt;&gt;""),Q111,IF(AND(Programm!$AD$6=2021,Z111&lt;&gt;""),Z111,IF(AND(Programm!$AD$6=2022,AI111&lt;&gt;""),AI111,IF(AND(Programm!$AD$6=2023,AR111&lt;&gt;""),AR111,""))))</f>
        <v>0</v>
      </c>
      <c r="J111" s="231" t="s">
        <v>153</v>
      </c>
      <c r="K111" s="220">
        <v>50</v>
      </c>
      <c r="L111" s="221">
        <v>7.04</v>
      </c>
      <c r="M111" s="222">
        <v>1.4696</v>
      </c>
      <c r="N111" s="223">
        <v>88</v>
      </c>
      <c r="O111" s="224">
        <f t="shared" si="89"/>
        <v>44</v>
      </c>
      <c r="P111" s="225">
        <f t="shared" si="90"/>
        <v>50</v>
      </c>
      <c r="Q111" s="226">
        <f t="shared" si="91"/>
        <v>0</v>
      </c>
      <c r="S111" s="231" t="s">
        <v>153</v>
      </c>
      <c r="T111" s="220">
        <v>50</v>
      </c>
      <c r="U111" s="221">
        <v>7.04</v>
      </c>
      <c r="V111" s="222">
        <v>1.4696</v>
      </c>
      <c r="W111" s="223">
        <v>88</v>
      </c>
      <c r="X111" s="224">
        <f t="shared" si="92"/>
        <v>44</v>
      </c>
      <c r="Y111" s="225">
        <f t="shared" si="93"/>
        <v>50</v>
      </c>
      <c r="Z111" s="226">
        <f t="shared" si="94"/>
        <v>0</v>
      </c>
      <c r="AB111" s="231" t="s">
        <v>153</v>
      </c>
      <c r="AC111" s="380">
        <v>50</v>
      </c>
      <c r="AD111" s="380">
        <v>7.04</v>
      </c>
      <c r="AE111" s="380">
        <v>1.47</v>
      </c>
      <c r="AF111" s="380">
        <v>88</v>
      </c>
      <c r="AG111" s="224">
        <f t="shared" si="95"/>
        <v>44</v>
      </c>
      <c r="AH111" s="225">
        <f t="shared" si="96"/>
        <v>50</v>
      </c>
      <c r="AI111" s="226">
        <f t="shared" si="97"/>
        <v>0</v>
      </c>
      <c r="AK111" s="231" t="s">
        <v>153</v>
      </c>
      <c r="AL111" s="427">
        <v>50</v>
      </c>
      <c r="AM111" s="427">
        <v>7.04</v>
      </c>
      <c r="AN111" s="427">
        <v>1.47</v>
      </c>
      <c r="AO111" s="427">
        <v>88</v>
      </c>
      <c r="AP111" s="224">
        <f t="shared" si="98"/>
        <v>44</v>
      </c>
      <c r="AQ111" s="225">
        <f t="shared" si="99"/>
        <v>50</v>
      </c>
      <c r="AR111" s="226">
        <f t="shared" si="74"/>
        <v>0</v>
      </c>
    </row>
    <row r="112" spans="1:44" x14ac:dyDescent="0.3">
      <c r="A112" s="45" t="str">
        <f>IF(AND(Programm!$AD$6=2020,J112&lt;&gt;""),J112,IF(AND(Programm!$AD$6=2021,S112&lt;&gt;""),S112,IF(AND(Programm!$AD$6=2022,AB112&lt;&gt;""),AB112,IF(AND(Programm!$AD$6=2023,AK112&lt;&gt;""),AK112,""))))</f>
        <v>Sojaschalen</v>
      </c>
      <c r="B112" s="389">
        <f>IF(AND(Programm!$AD$6=2020,K112&lt;&gt;""),K112,IF(AND(Programm!$AD$6=2021,T112&lt;&gt;""),T112,IF(AND(Programm!$AD$6=2022,AC112&lt;&gt;""),AC112,IF(AND(Programm!$AD$6=2023,AL112&lt;&gt;""),AL112,""))))</f>
        <v>13.5</v>
      </c>
      <c r="C112" s="389">
        <f>IF(AND(Programm!$AD$6=2020,L112&lt;&gt;""),L112,IF(AND(Programm!$AD$6=2021,U112&lt;&gt;""),U112,IF(AND(Programm!$AD$6=2022,AD112&lt;&gt;""),AD112,IF(AND(Programm!$AD$6=2023,AM112&lt;&gt;""),AM112,""))))</f>
        <v>1.9</v>
      </c>
      <c r="D112" s="389">
        <f>IF(AND(Programm!$AD$6=2020,M112&lt;&gt;""),M112,IF(AND(Programm!$AD$6=2021,V112&lt;&gt;""),V112,IF(AND(Programm!$AD$6=2022,AE112&lt;&gt;""),AE112,IF(AND(Programm!$AD$6=2023,AN112&lt;&gt;""),AN112,""))))</f>
        <v>0.33</v>
      </c>
      <c r="E112" s="389">
        <f>IF(AND(Programm!$AD$6=2020,N112&lt;&gt;""),N112,IF(AND(Programm!$AD$6=2021,W112&lt;&gt;""),W112,IF(AND(Programm!$AD$6=2022,AF112&lt;&gt;""),AF112,IF(AND(Programm!$AD$6=2023,AO112&lt;&gt;""),AO112,""))))</f>
        <v>88</v>
      </c>
      <c r="F112" s="389">
        <f>IF(AND(Programm!$AD$6=2020,O112&lt;&gt;""),O112,IF(AND(Programm!$AD$6=2021,X112&lt;&gt;""),X112,IF(AND(Programm!$AD$6=2022,AG112&lt;&gt;""),AG112,IF(AND(Programm!$AD$6=2023,AP112&lt;&gt;""),AP112,""))))</f>
        <v>11.875</v>
      </c>
      <c r="G112" s="389">
        <f>IF(AND(Programm!$AD$6=2020,P112&lt;&gt;""),P112,IF(AND(Programm!$AD$6=2021,Y112&lt;&gt;""),Y112,IF(AND(Programm!$AD$6=2022,AH112&lt;&gt;""),AH112,IF(AND(Programm!$AD$6=2023,AQ112&lt;&gt;""),AQ112,""))))</f>
        <v>13.494318181818182</v>
      </c>
      <c r="H112" s="389">
        <f>IF(AND(Programm!$AD$6=2020,Q112&lt;&gt;""),Q112,IF(AND(Programm!$AD$6=2021,Z112&lt;&gt;""),Z112,IF(AND(Programm!$AD$6=2022,AI112&lt;&gt;""),AI112,IF(AND(Programm!$AD$6=2023,AR112&lt;&gt;""),AR112,""))))</f>
        <v>5.6818181818183433E-3</v>
      </c>
      <c r="J112" s="231" t="s">
        <v>31</v>
      </c>
      <c r="K112" s="220">
        <v>13.5</v>
      </c>
      <c r="L112" s="221">
        <v>1.9008</v>
      </c>
      <c r="M112" s="222">
        <v>0.3256</v>
      </c>
      <c r="N112" s="223">
        <v>88</v>
      </c>
      <c r="O112" s="224">
        <f t="shared" si="89"/>
        <v>11.88</v>
      </c>
      <c r="P112" s="225">
        <f t="shared" si="90"/>
        <v>13.5</v>
      </c>
      <c r="Q112" s="226">
        <f t="shared" si="91"/>
        <v>0</v>
      </c>
      <c r="S112" s="231" t="s">
        <v>31</v>
      </c>
      <c r="T112" s="220">
        <v>13.5</v>
      </c>
      <c r="U112" s="221">
        <v>1.9008</v>
      </c>
      <c r="V112" s="222">
        <v>0.3256</v>
      </c>
      <c r="W112" s="223">
        <v>88</v>
      </c>
      <c r="X112" s="224">
        <f t="shared" si="92"/>
        <v>11.88</v>
      </c>
      <c r="Y112" s="225">
        <f t="shared" si="93"/>
        <v>13.5</v>
      </c>
      <c r="Z112" s="226">
        <f t="shared" si="94"/>
        <v>0</v>
      </c>
      <c r="AB112" s="231" t="s">
        <v>31</v>
      </c>
      <c r="AC112" s="380">
        <v>13.5</v>
      </c>
      <c r="AD112" s="380">
        <v>1.9</v>
      </c>
      <c r="AE112" s="380">
        <v>0.33</v>
      </c>
      <c r="AF112" s="380">
        <v>88</v>
      </c>
      <c r="AG112" s="224">
        <f t="shared" si="95"/>
        <v>11.875</v>
      </c>
      <c r="AH112" s="225">
        <f t="shared" si="96"/>
        <v>13.494318181818182</v>
      </c>
      <c r="AI112" s="226">
        <f t="shared" si="97"/>
        <v>5.6818181818183433E-3</v>
      </c>
      <c r="AK112" s="231" t="s">
        <v>31</v>
      </c>
      <c r="AL112" s="427">
        <v>13.5</v>
      </c>
      <c r="AM112" s="427">
        <v>1.9</v>
      </c>
      <c r="AN112" s="427">
        <v>0.33</v>
      </c>
      <c r="AO112" s="427">
        <v>88</v>
      </c>
      <c r="AP112" s="224">
        <f t="shared" si="98"/>
        <v>11.875</v>
      </c>
      <c r="AQ112" s="225">
        <f t="shared" si="99"/>
        <v>13.494318181818182</v>
      </c>
      <c r="AR112" s="226">
        <f t="shared" si="74"/>
        <v>5.6818181818183433E-3</v>
      </c>
    </row>
    <row r="113" spans="1:44" x14ac:dyDescent="0.3">
      <c r="A113" s="45" t="str">
        <f>IF(AND(Programm!$AD$6=2020,J113&lt;&gt;""),J113,IF(AND(Programm!$AD$6=2021,S113&lt;&gt;""),S113,IF(AND(Programm!$AD$6=2022,AB113&lt;&gt;""),AB113,IF(AND(Programm!$AD$6=2023,AK113&lt;&gt;""),AK113,""))))</f>
        <v>Sonnenblumenextraktionsschrot, teilgeschält</v>
      </c>
      <c r="B113" s="389">
        <f>IF(AND(Programm!$AD$6=2020,K113&lt;&gt;""),K113,IF(AND(Programm!$AD$6=2021,T113&lt;&gt;""),T113,IF(AND(Programm!$AD$6=2022,AC113&lt;&gt;""),AC113,IF(AND(Programm!$AD$6=2023,AL113&lt;&gt;""),AL113,""))))</f>
        <v>38</v>
      </c>
      <c r="C113" s="389">
        <f>IF(AND(Programm!$AD$6=2020,L113&lt;&gt;""),L113,IF(AND(Programm!$AD$6=2021,U113&lt;&gt;""),U113,IF(AND(Programm!$AD$6=2022,AD113&lt;&gt;""),AD113,IF(AND(Programm!$AD$6=2023,AM113&lt;&gt;""),AM113,""))))</f>
        <v>5.41</v>
      </c>
      <c r="D113" s="389">
        <f>IF(AND(Programm!$AD$6=2020,M113&lt;&gt;""),M113,IF(AND(Programm!$AD$6=2021,V113&lt;&gt;""),V113,IF(AND(Programm!$AD$6=2022,AE113&lt;&gt;""),AE113,IF(AND(Programm!$AD$6=2023,AN113&lt;&gt;""),AN113,""))))</f>
        <v>2.2400000000000002</v>
      </c>
      <c r="E113" s="389">
        <f>IF(AND(Programm!$AD$6=2020,N113&lt;&gt;""),N113,IF(AND(Programm!$AD$6=2021,W113&lt;&gt;""),W113,IF(AND(Programm!$AD$6=2022,AF113&lt;&gt;""),AF113,IF(AND(Programm!$AD$6=2023,AO113&lt;&gt;""),AO113,""))))</f>
        <v>89</v>
      </c>
      <c r="F113" s="389">
        <f>IF(AND(Programm!$AD$6=2020,O113&lt;&gt;""),O113,IF(AND(Programm!$AD$6=2021,X113&lt;&gt;""),X113,IF(AND(Programm!$AD$6=2022,AG113&lt;&gt;""),AG113,IF(AND(Programm!$AD$6=2023,AP113&lt;&gt;""),AP113,""))))</f>
        <v>33.8125</v>
      </c>
      <c r="G113" s="389">
        <f>IF(AND(Programm!$AD$6=2020,P113&lt;&gt;""),P113,IF(AND(Programm!$AD$6=2021,Y113&lt;&gt;""),Y113,IF(AND(Programm!$AD$6=2022,AH113&lt;&gt;""),AH113,IF(AND(Programm!$AD$6=2023,AQ113&lt;&gt;""),AQ113,""))))</f>
        <v>37.991573033707866</v>
      </c>
      <c r="H113" s="389">
        <f>IF(AND(Programm!$AD$6=2020,Q113&lt;&gt;""),Q113,IF(AND(Programm!$AD$6=2021,Z113&lt;&gt;""),Z113,IF(AND(Programm!$AD$6=2022,AI113&lt;&gt;""),AI113,IF(AND(Programm!$AD$6=2023,AR113&lt;&gt;""),AR113,""))))</f>
        <v>8.4269662921343524E-3</v>
      </c>
      <c r="J113" s="231" t="s">
        <v>154</v>
      </c>
      <c r="K113" s="220">
        <v>38</v>
      </c>
      <c r="L113" s="221">
        <v>5.4112</v>
      </c>
      <c r="M113" s="222">
        <v>2.2427999999999999</v>
      </c>
      <c r="N113" s="223">
        <v>89</v>
      </c>
      <c r="O113" s="224">
        <f t="shared" si="89"/>
        <v>33.82</v>
      </c>
      <c r="P113" s="225">
        <f t="shared" si="90"/>
        <v>38</v>
      </c>
      <c r="Q113" s="226">
        <f t="shared" si="91"/>
        <v>0</v>
      </c>
      <c r="S113" s="231" t="s">
        <v>154</v>
      </c>
      <c r="T113" s="220">
        <v>38</v>
      </c>
      <c r="U113" s="221">
        <v>5.4112</v>
      </c>
      <c r="V113" s="222">
        <v>2.2427999999999999</v>
      </c>
      <c r="W113" s="223">
        <v>89</v>
      </c>
      <c r="X113" s="224">
        <f t="shared" si="92"/>
        <v>33.82</v>
      </c>
      <c r="Y113" s="225">
        <f t="shared" si="93"/>
        <v>38</v>
      </c>
      <c r="Z113" s="226">
        <f t="shared" si="94"/>
        <v>0</v>
      </c>
      <c r="AB113" s="231" t="s">
        <v>154</v>
      </c>
      <c r="AC113" s="380">
        <v>38</v>
      </c>
      <c r="AD113" s="380">
        <v>5.41</v>
      </c>
      <c r="AE113" s="380">
        <v>2.2400000000000002</v>
      </c>
      <c r="AF113" s="380">
        <v>89</v>
      </c>
      <c r="AG113" s="224">
        <f t="shared" si="95"/>
        <v>33.8125</v>
      </c>
      <c r="AH113" s="225">
        <f t="shared" si="96"/>
        <v>37.991573033707866</v>
      </c>
      <c r="AI113" s="226">
        <f t="shared" si="97"/>
        <v>8.4269662921343524E-3</v>
      </c>
      <c r="AK113" s="231" t="s">
        <v>154</v>
      </c>
      <c r="AL113" s="427">
        <v>38</v>
      </c>
      <c r="AM113" s="427">
        <v>5.41</v>
      </c>
      <c r="AN113" s="427">
        <v>2.2400000000000002</v>
      </c>
      <c r="AO113" s="427">
        <v>89</v>
      </c>
      <c r="AP113" s="224">
        <f t="shared" si="98"/>
        <v>33.8125</v>
      </c>
      <c r="AQ113" s="225">
        <f t="shared" si="99"/>
        <v>37.991573033707866</v>
      </c>
      <c r="AR113" s="226">
        <f t="shared" si="74"/>
        <v>8.4269662921343524E-3</v>
      </c>
    </row>
    <row r="114" spans="1:44" x14ac:dyDescent="0.3">
      <c r="A114" s="45" t="str">
        <f>IF(AND(Programm!$AD$6=2020,J114&lt;&gt;""),J114,IF(AND(Programm!$AD$6=2021,S114&lt;&gt;""),S114,IF(AND(Programm!$AD$6=2022,AB114&lt;&gt;""),AB114,IF(AND(Programm!$AD$6=2023,AK114&lt;&gt;""),AK114,""))))</f>
        <v>Sauermolke, frisch</v>
      </c>
      <c r="B114" s="389">
        <f>IF(AND(Programm!$AD$6=2020,K114&lt;&gt;""),K114,IF(AND(Programm!$AD$6=2021,T114&lt;&gt;""),T114,IF(AND(Programm!$AD$6=2022,AC114&lt;&gt;""),AC114,IF(AND(Programm!$AD$6=2023,AL114&lt;&gt;""),AL114,""))))</f>
        <v>9.875</v>
      </c>
      <c r="C114" s="389">
        <f>IF(AND(Programm!$AD$6=2020,L114&lt;&gt;""),L114,IF(AND(Programm!$AD$6=2021,U114&lt;&gt;""),U114,IF(AND(Programm!$AD$6=2022,AD114&lt;&gt;""),AD114,IF(AND(Programm!$AD$6=2023,AM114&lt;&gt;""),AM114,""))))</f>
        <v>0.1</v>
      </c>
      <c r="D114" s="389">
        <f>IF(AND(Programm!$AD$6=2020,M114&lt;&gt;""),M114,IF(AND(Programm!$AD$6=2021,V114&lt;&gt;""),V114,IF(AND(Programm!$AD$6=2022,AE114&lt;&gt;""),AE114,IF(AND(Programm!$AD$6=2023,AN114&lt;&gt;""),AN114,""))))</f>
        <v>0.18</v>
      </c>
      <c r="E114" s="389">
        <f>IF(AND(Programm!$AD$6=2020,N114&lt;&gt;""),N114,IF(AND(Programm!$AD$6=2021,W114&lt;&gt;""),W114,IF(AND(Programm!$AD$6=2022,AF114&lt;&gt;""),AF114,IF(AND(Programm!$AD$6=2023,AO114&lt;&gt;""),AO114,""))))</f>
        <v>6.4</v>
      </c>
      <c r="F114" s="389">
        <f>IF(AND(Programm!$AD$6=2020,O114&lt;&gt;""),O114,IF(AND(Programm!$AD$6=2021,X114&lt;&gt;""),X114,IF(AND(Programm!$AD$6=2022,AG114&lt;&gt;""),AG114,IF(AND(Programm!$AD$6=2023,AP114&lt;&gt;""),AP114,""))))</f>
        <v>0.625</v>
      </c>
      <c r="G114" s="389">
        <f>IF(AND(Programm!$AD$6=2020,P114&lt;&gt;""),P114,IF(AND(Programm!$AD$6=2021,Y114&lt;&gt;""),Y114,IF(AND(Programm!$AD$6=2022,AH114&lt;&gt;""),AH114,IF(AND(Programm!$AD$6=2023,AQ114&lt;&gt;""),AQ114,""))))</f>
        <v>9.765625</v>
      </c>
      <c r="H114" s="389">
        <f>IF(AND(Programm!$AD$6=2020,Q114&lt;&gt;""),Q114,IF(AND(Programm!$AD$6=2021,Z114&lt;&gt;""),Z114,IF(AND(Programm!$AD$6=2022,AI114&lt;&gt;""),AI114,IF(AND(Programm!$AD$6=2023,AR114&lt;&gt;""),AR114,""))))</f>
        <v>0.109375</v>
      </c>
      <c r="J114" s="231" t="s">
        <v>155</v>
      </c>
      <c r="K114" s="220">
        <v>9.875</v>
      </c>
      <c r="L114" s="221">
        <v>0.10112</v>
      </c>
      <c r="M114" s="222">
        <v>0.17599999999999999</v>
      </c>
      <c r="N114" s="223">
        <v>6.4</v>
      </c>
      <c r="O114" s="224">
        <f t="shared" si="89"/>
        <v>0.63200000000000001</v>
      </c>
      <c r="P114" s="225">
        <f t="shared" si="90"/>
        <v>9.8749999999999982</v>
      </c>
      <c r="Q114" s="226">
        <f t="shared" si="91"/>
        <v>0</v>
      </c>
      <c r="S114" s="231" t="s">
        <v>155</v>
      </c>
      <c r="T114" s="220">
        <v>9.875</v>
      </c>
      <c r="U114" s="221">
        <v>0.10112</v>
      </c>
      <c r="V114" s="222">
        <v>0.17599999999999999</v>
      </c>
      <c r="W114" s="223">
        <v>6.4</v>
      </c>
      <c r="X114" s="224">
        <f t="shared" si="92"/>
        <v>0.63200000000000001</v>
      </c>
      <c r="Y114" s="225">
        <f t="shared" si="93"/>
        <v>9.8749999999999982</v>
      </c>
      <c r="Z114" s="226">
        <f t="shared" si="94"/>
        <v>0</v>
      </c>
      <c r="AB114" s="231" t="s">
        <v>155</v>
      </c>
      <c r="AC114" s="380">
        <v>9.875</v>
      </c>
      <c r="AD114" s="380">
        <v>0.1</v>
      </c>
      <c r="AE114" s="380">
        <v>0.18</v>
      </c>
      <c r="AF114" s="380">
        <v>6.4</v>
      </c>
      <c r="AG114" s="224">
        <f t="shared" si="95"/>
        <v>0.625</v>
      </c>
      <c r="AH114" s="225">
        <f t="shared" si="96"/>
        <v>9.765625</v>
      </c>
      <c r="AI114" s="226">
        <f t="shared" si="97"/>
        <v>0.109375</v>
      </c>
      <c r="AK114" s="231" t="s">
        <v>155</v>
      </c>
      <c r="AL114" s="427">
        <v>9.875</v>
      </c>
      <c r="AM114" s="427">
        <v>0.1</v>
      </c>
      <c r="AN114" s="427">
        <v>0.18</v>
      </c>
      <c r="AO114" s="427">
        <v>6.4</v>
      </c>
      <c r="AP114" s="224">
        <f t="shared" si="98"/>
        <v>0.625</v>
      </c>
      <c r="AQ114" s="225">
        <f t="shared" si="99"/>
        <v>9.765625</v>
      </c>
      <c r="AR114" s="226">
        <f t="shared" si="74"/>
        <v>0.109375</v>
      </c>
    </row>
    <row r="115" spans="1:44" x14ac:dyDescent="0.3">
      <c r="A115" s="45" t="str">
        <f>IF(AND(Programm!$AD$6=2020,J115&lt;&gt;""),J115,IF(AND(Programm!$AD$6=2021,S115&lt;&gt;""),S115,IF(AND(Programm!$AD$6=2022,AB115&lt;&gt;""),AB115,IF(AND(Programm!$AD$6=2023,AK115&lt;&gt;""),AK115,""))))</f>
        <v>Süßmolke, frisch</v>
      </c>
      <c r="B115" s="389">
        <f>IF(AND(Programm!$AD$6=2020,K115&lt;&gt;""),K115,IF(AND(Programm!$AD$6=2021,T115&lt;&gt;""),T115,IF(AND(Programm!$AD$6=2022,AC115&lt;&gt;""),AC115,IF(AND(Programm!$AD$6=2023,AL115&lt;&gt;""),AL115,""))))</f>
        <v>13.5</v>
      </c>
      <c r="C115" s="389">
        <f>IF(AND(Programm!$AD$6=2020,L115&lt;&gt;""),L115,IF(AND(Programm!$AD$6=2021,U115&lt;&gt;""),U115,IF(AND(Programm!$AD$6=2022,AD115&lt;&gt;""),AD115,IF(AND(Programm!$AD$6=2023,AM115&lt;&gt;""),AM115,""))))</f>
        <v>0.13</v>
      </c>
      <c r="D115" s="389">
        <f>IF(AND(Programm!$AD$6=2020,M115&lt;&gt;""),M115,IF(AND(Programm!$AD$6=2021,V115&lt;&gt;""),V115,IF(AND(Programm!$AD$6=2022,AE115&lt;&gt;""),AE115,IF(AND(Programm!$AD$6=2023,AN115&lt;&gt;""),AN115,""))))</f>
        <v>0.09</v>
      </c>
      <c r="E115" s="389">
        <f>IF(AND(Programm!$AD$6=2020,N115&lt;&gt;""),N115,IF(AND(Programm!$AD$6=2021,W115&lt;&gt;""),W115,IF(AND(Programm!$AD$6=2022,AF115&lt;&gt;""),AF115,IF(AND(Programm!$AD$6=2023,AO115&lt;&gt;""),AO115,""))))</f>
        <v>6</v>
      </c>
      <c r="F115" s="389">
        <f>IF(AND(Programm!$AD$6=2020,O115&lt;&gt;""),O115,IF(AND(Programm!$AD$6=2021,X115&lt;&gt;""),X115,IF(AND(Programm!$AD$6=2022,AG115&lt;&gt;""),AG115,IF(AND(Programm!$AD$6=2023,AP115&lt;&gt;""),AP115,""))))</f>
        <v>0.8125</v>
      </c>
      <c r="G115" s="389">
        <f>IF(AND(Programm!$AD$6=2020,P115&lt;&gt;""),P115,IF(AND(Programm!$AD$6=2021,Y115&lt;&gt;""),Y115,IF(AND(Programm!$AD$6=2022,AH115&lt;&gt;""),AH115,IF(AND(Programm!$AD$6=2023,AQ115&lt;&gt;""),AQ115,""))))</f>
        <v>13.541666666666666</v>
      </c>
      <c r="H115" s="389">
        <f>IF(AND(Programm!$AD$6=2020,Q115&lt;&gt;""),Q115,IF(AND(Programm!$AD$6=2021,Z115&lt;&gt;""),Z115,IF(AND(Programm!$AD$6=2022,AI115&lt;&gt;""),AI115,IF(AND(Programm!$AD$6=2023,AR115&lt;&gt;""),AR115,""))))</f>
        <v>-4.1666666666666075E-2</v>
      </c>
      <c r="J115" s="231" t="s">
        <v>156</v>
      </c>
      <c r="K115" s="220">
        <v>13.5</v>
      </c>
      <c r="L115" s="221">
        <v>0.12959999999999999</v>
      </c>
      <c r="M115" s="222">
        <v>9.1800000000000007E-2</v>
      </c>
      <c r="N115" s="223">
        <v>6</v>
      </c>
      <c r="O115" s="224">
        <f t="shared" si="89"/>
        <v>0.80999999999999994</v>
      </c>
      <c r="P115" s="225">
        <f t="shared" si="90"/>
        <v>13.499999999999998</v>
      </c>
      <c r="Q115" s="226">
        <f t="shared" si="91"/>
        <v>0</v>
      </c>
      <c r="S115" s="231" t="s">
        <v>156</v>
      </c>
      <c r="T115" s="220">
        <v>13.5</v>
      </c>
      <c r="U115" s="221">
        <v>0.12959999999999999</v>
      </c>
      <c r="V115" s="222">
        <v>9.1800000000000007E-2</v>
      </c>
      <c r="W115" s="223">
        <v>6</v>
      </c>
      <c r="X115" s="224">
        <f t="shared" si="92"/>
        <v>0.80999999999999994</v>
      </c>
      <c r="Y115" s="225">
        <f t="shared" si="93"/>
        <v>13.499999999999998</v>
      </c>
      <c r="Z115" s="226">
        <f t="shared" si="94"/>
        <v>0</v>
      </c>
      <c r="AB115" s="231" t="s">
        <v>156</v>
      </c>
      <c r="AC115" s="380">
        <v>13.5</v>
      </c>
      <c r="AD115" s="380">
        <v>0.13</v>
      </c>
      <c r="AE115" s="380">
        <v>0.09</v>
      </c>
      <c r="AF115" s="380">
        <v>6</v>
      </c>
      <c r="AG115" s="224">
        <f t="shared" si="95"/>
        <v>0.8125</v>
      </c>
      <c r="AH115" s="225">
        <f t="shared" si="96"/>
        <v>13.541666666666666</v>
      </c>
      <c r="AI115" s="226">
        <f t="shared" si="97"/>
        <v>-4.1666666666666075E-2</v>
      </c>
      <c r="AK115" s="231" t="s">
        <v>156</v>
      </c>
      <c r="AL115" s="427">
        <v>13.5</v>
      </c>
      <c r="AM115" s="427">
        <v>0.13</v>
      </c>
      <c r="AN115" s="427">
        <v>0.09</v>
      </c>
      <c r="AO115" s="427">
        <v>6</v>
      </c>
      <c r="AP115" s="224">
        <f t="shared" si="98"/>
        <v>0.8125</v>
      </c>
      <c r="AQ115" s="225">
        <f t="shared" si="99"/>
        <v>13.541666666666666</v>
      </c>
      <c r="AR115" s="226">
        <f t="shared" si="74"/>
        <v>-4.1666666666666075E-2</v>
      </c>
    </row>
    <row r="116" spans="1:44" x14ac:dyDescent="0.3">
      <c r="A116" s="45" t="str">
        <f>IF(AND(Programm!$AD$6=2020,J116&lt;&gt;""),J116,IF(AND(Programm!$AD$6=2021,S116&lt;&gt;""),S116,IF(AND(Programm!$AD$6=2022,AB116&lt;&gt;""),AB116,IF(AND(Programm!$AD$6=2023,AK116&lt;&gt;""),AK116,""))))</f>
        <v>Trockenschnitzel</v>
      </c>
      <c r="B116" s="389">
        <f>IF(AND(Programm!$AD$6=2020,K116&lt;&gt;""),K116,IF(AND(Programm!$AD$6=2021,T116&lt;&gt;""),T116,IF(AND(Programm!$AD$6=2022,AC116&lt;&gt;""),AC116,IF(AND(Programm!$AD$6=2023,AL116&lt;&gt;""),AL116,""))))</f>
        <v>8.3125</v>
      </c>
      <c r="C116" s="389">
        <f>IF(AND(Programm!$AD$6=2020,L116&lt;&gt;""),L116,IF(AND(Programm!$AD$6=2021,U116&lt;&gt;""),U116,IF(AND(Programm!$AD$6=2022,AD116&lt;&gt;""),AD116,IF(AND(Programm!$AD$6=2023,AM116&lt;&gt;""),AM116,""))))</f>
        <v>1.2</v>
      </c>
      <c r="D116" s="389">
        <f>IF(AND(Programm!$AD$6=2020,M116&lt;&gt;""),M116,IF(AND(Programm!$AD$6=2021,V116&lt;&gt;""),V116,IF(AND(Programm!$AD$6=2022,AE116&lt;&gt;""),AE116,IF(AND(Programm!$AD$6=2023,AN116&lt;&gt;""),AN116,""))))</f>
        <v>0.21</v>
      </c>
      <c r="E116" s="389">
        <f>IF(AND(Programm!$AD$6=2020,N116&lt;&gt;""),N116,IF(AND(Programm!$AD$6=2021,W116&lt;&gt;""),W116,IF(AND(Programm!$AD$6=2022,AF116&lt;&gt;""),AF116,IF(AND(Programm!$AD$6=2023,AO116&lt;&gt;""),AO116,""))))</f>
        <v>90</v>
      </c>
      <c r="F116" s="389">
        <f>IF(AND(Programm!$AD$6=2020,O116&lt;&gt;""),O116,IF(AND(Programm!$AD$6=2021,X116&lt;&gt;""),X116,IF(AND(Programm!$AD$6=2022,AG116&lt;&gt;""),AG116,IF(AND(Programm!$AD$6=2023,AP116&lt;&gt;""),AP116,""))))</f>
        <v>7.5</v>
      </c>
      <c r="G116" s="389">
        <f>IF(AND(Programm!$AD$6=2020,P116&lt;&gt;""),P116,IF(AND(Programm!$AD$6=2021,Y116&lt;&gt;""),Y116,IF(AND(Programm!$AD$6=2022,AH116&lt;&gt;""),AH116,IF(AND(Programm!$AD$6=2023,AQ116&lt;&gt;""),AQ116,""))))</f>
        <v>8.3333333333333321</v>
      </c>
      <c r="H116" s="389">
        <f>IF(AND(Programm!$AD$6=2020,Q116&lt;&gt;""),Q116,IF(AND(Programm!$AD$6=2021,Z116&lt;&gt;""),Z116,IF(AND(Programm!$AD$6=2022,AI116&lt;&gt;""),AI116,IF(AND(Programm!$AD$6=2023,AR116&lt;&gt;""),AR116,""))))</f>
        <v>-2.0833333333332149E-2</v>
      </c>
      <c r="J116" s="231" t="s">
        <v>157</v>
      </c>
      <c r="K116" s="220">
        <v>8.3125</v>
      </c>
      <c r="L116" s="221">
        <v>1.1970000000000001</v>
      </c>
      <c r="M116" s="222">
        <v>0.20699999999999999</v>
      </c>
      <c r="N116" s="223">
        <v>90</v>
      </c>
      <c r="O116" s="224">
        <f t="shared" si="89"/>
        <v>7.4812500000000002</v>
      </c>
      <c r="P116" s="225">
        <f t="shared" si="90"/>
        <v>8.3125</v>
      </c>
      <c r="Q116" s="226">
        <f t="shared" si="91"/>
        <v>0</v>
      </c>
      <c r="S116" s="231" t="s">
        <v>157</v>
      </c>
      <c r="T116" s="220">
        <v>8.3125</v>
      </c>
      <c r="U116" s="221">
        <v>1.1970000000000001</v>
      </c>
      <c r="V116" s="222">
        <v>0.20699999999999999</v>
      </c>
      <c r="W116" s="223">
        <v>90</v>
      </c>
      <c r="X116" s="224">
        <f t="shared" si="92"/>
        <v>7.4812500000000002</v>
      </c>
      <c r="Y116" s="225">
        <f t="shared" si="93"/>
        <v>8.3125</v>
      </c>
      <c r="Z116" s="226">
        <f t="shared" si="94"/>
        <v>0</v>
      </c>
      <c r="AB116" s="231" t="s">
        <v>157</v>
      </c>
      <c r="AC116" s="380">
        <v>8.3125</v>
      </c>
      <c r="AD116" s="380">
        <v>1.2</v>
      </c>
      <c r="AE116" s="380">
        <v>0.21</v>
      </c>
      <c r="AF116" s="380">
        <v>90</v>
      </c>
      <c r="AG116" s="224">
        <f t="shared" si="95"/>
        <v>7.5</v>
      </c>
      <c r="AH116" s="225">
        <f t="shared" si="96"/>
        <v>8.3333333333333321</v>
      </c>
      <c r="AI116" s="226">
        <f t="shared" si="97"/>
        <v>-2.0833333333332149E-2</v>
      </c>
      <c r="AK116" s="231" t="s">
        <v>157</v>
      </c>
      <c r="AL116" s="427">
        <v>8.3125</v>
      </c>
      <c r="AM116" s="427">
        <v>1.2</v>
      </c>
      <c r="AN116" s="427">
        <v>0.21</v>
      </c>
      <c r="AO116" s="427">
        <v>90</v>
      </c>
      <c r="AP116" s="224">
        <f t="shared" si="98"/>
        <v>7.5</v>
      </c>
      <c r="AQ116" s="225">
        <f t="shared" si="99"/>
        <v>8.3333333333333321</v>
      </c>
      <c r="AR116" s="226">
        <f t="shared" si="74"/>
        <v>-2.0833333333332149E-2</v>
      </c>
    </row>
    <row r="117" spans="1:44" x14ac:dyDescent="0.3">
      <c r="A117" s="45" t="str">
        <f>IF(AND(Programm!$AD$6=2020,J117&lt;&gt;""),J117,IF(AND(Programm!$AD$6=2021,S117&lt;&gt;""),S117,IF(AND(Programm!$AD$6=2022,AB117&lt;&gt;""),AB117,IF(AND(Programm!$AD$6=2023,AK117&lt;&gt;""),AK117,""))))</f>
        <v>Weizengrießkleie</v>
      </c>
      <c r="B117" s="389">
        <f>IF(AND(Programm!$AD$6=2020,K117&lt;&gt;""),K117,IF(AND(Programm!$AD$6=2021,T117&lt;&gt;""),T117,IF(AND(Programm!$AD$6=2022,AC117&lt;&gt;""),AC117,IF(AND(Programm!$AD$6=2023,AL117&lt;&gt;""),AL117,""))))</f>
        <v>16.100000000000001</v>
      </c>
      <c r="C117" s="389">
        <f>IF(AND(Programm!$AD$6=2020,L117&lt;&gt;""),L117,IF(AND(Programm!$AD$6=2021,U117&lt;&gt;""),U117,IF(AND(Programm!$AD$6=2022,AD117&lt;&gt;""),AD117,IF(AND(Programm!$AD$6=2023,AM117&lt;&gt;""),AM117,""))))</f>
        <v>2.4700000000000002</v>
      </c>
      <c r="D117" s="389">
        <f>IF(AND(Programm!$AD$6=2020,M117&lt;&gt;""),M117,IF(AND(Programm!$AD$6=2021,V117&lt;&gt;""),V117,IF(AND(Programm!$AD$6=2022,AE117&lt;&gt;""),AE117,IF(AND(Programm!$AD$6=2023,AN117&lt;&gt;""),AN117,""))))</f>
        <v>2.11</v>
      </c>
      <c r="E117" s="389">
        <f>IF(AND(Programm!$AD$6=2020,N117&lt;&gt;""),N117,IF(AND(Programm!$AD$6=2021,W117&lt;&gt;""),W117,IF(AND(Programm!$AD$6=2022,AF117&lt;&gt;""),AF117,IF(AND(Programm!$AD$6=2023,AO117&lt;&gt;""),AO117,""))))</f>
        <v>87.5</v>
      </c>
      <c r="F117" s="389">
        <f>IF(AND(Programm!$AD$6=2020,O117&lt;&gt;""),O117,IF(AND(Programm!$AD$6=2021,X117&lt;&gt;""),X117,IF(AND(Programm!$AD$6=2022,AG117&lt;&gt;""),AG117,IF(AND(Programm!$AD$6=2023,AP117&lt;&gt;""),AP117,""))))</f>
        <v>14.079000000000002</v>
      </c>
      <c r="G117" s="389">
        <f>IF(AND(Programm!$AD$6=2020,P117&lt;&gt;""),P117,IF(AND(Programm!$AD$6=2021,Y117&lt;&gt;""),Y117,IF(AND(Programm!$AD$6=2022,AH117&lt;&gt;""),AH117,IF(AND(Programm!$AD$6=2023,AQ117&lt;&gt;""),AQ117,""))))</f>
        <v>16.090285714285717</v>
      </c>
      <c r="H117" s="389">
        <f>IF(AND(Programm!$AD$6=2020,Q117&lt;&gt;""),Q117,IF(AND(Programm!$AD$6=2021,Z117&lt;&gt;""),Z117,IF(AND(Programm!$AD$6=2022,AI117&lt;&gt;""),AI117,IF(AND(Programm!$AD$6=2023,AR117&lt;&gt;""),AR117,""))))</f>
        <v>9.7142857142848982E-3</v>
      </c>
      <c r="J117" s="231" t="s">
        <v>158</v>
      </c>
      <c r="K117" s="220">
        <v>16.100000000000001</v>
      </c>
      <c r="L117" s="221">
        <v>2.4674999999999998</v>
      </c>
      <c r="M117" s="222">
        <v>2.1087500000000001</v>
      </c>
      <c r="N117" s="223">
        <v>87.5</v>
      </c>
      <c r="O117" s="224">
        <f>+L117*5.7</f>
        <v>14.06475</v>
      </c>
      <c r="P117" s="225">
        <f t="shared" si="90"/>
        <v>16.073999999999998</v>
      </c>
      <c r="Q117" s="226">
        <f t="shared" si="91"/>
        <v>2.6000000000003354E-2</v>
      </c>
      <c r="S117" s="231" t="s">
        <v>158</v>
      </c>
      <c r="T117" s="220">
        <v>16.100000000000001</v>
      </c>
      <c r="U117" s="221">
        <v>2.4674999999999998</v>
      </c>
      <c r="V117" s="222">
        <v>2.1087500000000001</v>
      </c>
      <c r="W117" s="223">
        <v>87.5</v>
      </c>
      <c r="X117" s="224">
        <f>+U117*5.7</f>
        <v>14.06475</v>
      </c>
      <c r="Y117" s="225">
        <f t="shared" si="93"/>
        <v>16.073999999999998</v>
      </c>
      <c r="Z117" s="226">
        <f t="shared" si="94"/>
        <v>2.6000000000003354E-2</v>
      </c>
      <c r="AB117" s="231" t="s">
        <v>158</v>
      </c>
      <c r="AC117" s="380">
        <v>16.100000000000001</v>
      </c>
      <c r="AD117" s="380">
        <v>2.4700000000000002</v>
      </c>
      <c r="AE117" s="380">
        <v>2.11</v>
      </c>
      <c r="AF117" s="380">
        <v>87.5</v>
      </c>
      <c r="AG117" s="224">
        <f>+AD117*5.7</f>
        <v>14.079000000000002</v>
      </c>
      <c r="AH117" s="225">
        <f t="shared" ref="AH117:AH119" si="100">+AG117/AF117*100</f>
        <v>16.090285714285717</v>
      </c>
      <c r="AI117" s="226">
        <f t="shared" ref="AI117:AI119" si="101">+AC117-AH117</f>
        <v>9.7142857142848982E-3</v>
      </c>
      <c r="AK117" s="231" t="s">
        <v>158</v>
      </c>
      <c r="AL117" s="427">
        <v>16.100000000000001</v>
      </c>
      <c r="AM117" s="427">
        <v>2.4700000000000002</v>
      </c>
      <c r="AN117" s="427">
        <v>2.11</v>
      </c>
      <c r="AO117" s="427">
        <v>87.5</v>
      </c>
      <c r="AP117" s="224">
        <f>+AM117*5.7</f>
        <v>14.079000000000002</v>
      </c>
      <c r="AQ117" s="225">
        <f t="shared" si="99"/>
        <v>16.090285714285717</v>
      </c>
      <c r="AR117" s="226">
        <f t="shared" si="74"/>
        <v>9.7142857142848982E-3</v>
      </c>
    </row>
    <row r="118" spans="1:44" x14ac:dyDescent="0.3">
      <c r="A118" s="45" t="str">
        <f>IF(AND(Programm!$AD$6=2020,J118&lt;&gt;""),J118,IF(AND(Programm!$AD$6=2021,S118&lt;&gt;""),S118,IF(AND(Programm!$AD$6=2022,AB118&lt;&gt;""),AB118,IF(AND(Programm!$AD$6=2023,AK118&lt;&gt;""),AK118,""))))</f>
        <v>Weizenkleie</v>
      </c>
      <c r="B118" s="389">
        <f>IF(AND(Programm!$AD$6=2020,K118&lt;&gt;""),K118,IF(AND(Programm!$AD$6=2021,T118&lt;&gt;""),T118,IF(AND(Programm!$AD$6=2022,AC118&lt;&gt;""),AC118,IF(AND(Programm!$AD$6=2023,AL118&lt;&gt;""),AL118,""))))</f>
        <v>14.6</v>
      </c>
      <c r="C118" s="389">
        <f>IF(AND(Programm!$AD$6=2020,L118&lt;&gt;""),L118,IF(AND(Programm!$AD$6=2021,U118&lt;&gt;""),U118,IF(AND(Programm!$AD$6=2022,AD118&lt;&gt;""),AD118,IF(AND(Programm!$AD$6=2023,AM118&lt;&gt;""),AM118,""))))</f>
        <v>2.25</v>
      </c>
      <c r="D118" s="389">
        <f>IF(AND(Programm!$AD$6=2020,M118&lt;&gt;""),M118,IF(AND(Programm!$AD$6=2021,V118&lt;&gt;""),V118,IF(AND(Programm!$AD$6=2022,AE118&lt;&gt;""),AE118,IF(AND(Programm!$AD$6=2023,AN118&lt;&gt;""),AN118,""))))</f>
        <v>2.62</v>
      </c>
      <c r="E118" s="389">
        <f>IF(AND(Programm!$AD$6=2020,N118&lt;&gt;""),N118,IF(AND(Programm!$AD$6=2021,W118&lt;&gt;""),W118,IF(AND(Programm!$AD$6=2022,AF118&lt;&gt;""),AF118,IF(AND(Programm!$AD$6=2023,AO118&lt;&gt;""),AO118,""))))</f>
        <v>88</v>
      </c>
      <c r="F118" s="389">
        <f>IF(AND(Programm!$AD$6=2020,O118&lt;&gt;""),O118,IF(AND(Programm!$AD$6=2021,X118&lt;&gt;""),X118,IF(AND(Programm!$AD$6=2022,AG118&lt;&gt;""),AG118,IF(AND(Programm!$AD$6=2023,AP118&lt;&gt;""),AP118,""))))</f>
        <v>12.825000000000001</v>
      </c>
      <c r="G118" s="389">
        <f>IF(AND(Programm!$AD$6=2020,P118&lt;&gt;""),P118,IF(AND(Programm!$AD$6=2021,Y118&lt;&gt;""),Y118,IF(AND(Programm!$AD$6=2022,AH118&lt;&gt;""),AH118,IF(AND(Programm!$AD$6=2023,AQ118&lt;&gt;""),AQ118,""))))</f>
        <v>14.573863636363637</v>
      </c>
      <c r="H118" s="389">
        <f>IF(AND(Programm!$AD$6=2020,Q118&lt;&gt;""),Q118,IF(AND(Programm!$AD$6=2021,Z118&lt;&gt;""),Z118,IF(AND(Programm!$AD$6=2022,AI118&lt;&gt;""),AI118,IF(AND(Programm!$AD$6=2023,AR118&lt;&gt;""),AR118,""))))</f>
        <v>2.6136363636362958E-2</v>
      </c>
      <c r="J118" s="231" t="s">
        <v>159</v>
      </c>
      <c r="K118" s="220">
        <v>14.6</v>
      </c>
      <c r="L118" s="221">
        <v>2.2528000000000001</v>
      </c>
      <c r="M118" s="222">
        <v>2.6223999999999998</v>
      </c>
      <c r="N118" s="223">
        <v>88</v>
      </c>
      <c r="O118" s="224">
        <f>+L118*5.7</f>
        <v>12.840960000000001</v>
      </c>
      <c r="P118" s="225">
        <f t="shared" si="90"/>
        <v>14.592000000000002</v>
      </c>
      <c r="Q118" s="226">
        <f t="shared" si="91"/>
        <v>7.9999999999973426E-3</v>
      </c>
      <c r="S118" s="231" t="s">
        <v>159</v>
      </c>
      <c r="T118" s="220">
        <v>14.6</v>
      </c>
      <c r="U118" s="221">
        <v>2.2528000000000001</v>
      </c>
      <c r="V118" s="222">
        <v>2.6223999999999998</v>
      </c>
      <c r="W118" s="223">
        <v>88</v>
      </c>
      <c r="X118" s="224">
        <f>+U118*5.7</f>
        <v>12.840960000000001</v>
      </c>
      <c r="Y118" s="225">
        <f t="shared" si="93"/>
        <v>14.592000000000002</v>
      </c>
      <c r="Z118" s="226">
        <f t="shared" si="94"/>
        <v>7.9999999999973426E-3</v>
      </c>
      <c r="AB118" s="231" t="s">
        <v>159</v>
      </c>
      <c r="AC118" s="380">
        <v>14.6</v>
      </c>
      <c r="AD118" s="380">
        <v>2.25</v>
      </c>
      <c r="AE118" s="380">
        <v>2.62</v>
      </c>
      <c r="AF118" s="380">
        <v>88</v>
      </c>
      <c r="AG118" s="224">
        <f>+AD118*5.7</f>
        <v>12.825000000000001</v>
      </c>
      <c r="AH118" s="225">
        <f t="shared" si="100"/>
        <v>14.573863636363637</v>
      </c>
      <c r="AI118" s="226">
        <f t="shared" si="101"/>
        <v>2.6136363636362958E-2</v>
      </c>
      <c r="AK118" s="231" t="s">
        <v>159</v>
      </c>
      <c r="AL118" s="427">
        <v>14.6</v>
      </c>
      <c r="AM118" s="427">
        <v>2.25</v>
      </c>
      <c r="AN118" s="427">
        <v>2.62</v>
      </c>
      <c r="AO118" s="427">
        <v>88</v>
      </c>
      <c r="AP118" s="224">
        <f>+AM118*5.7</f>
        <v>12.825000000000001</v>
      </c>
      <c r="AQ118" s="225">
        <f t="shared" si="99"/>
        <v>14.573863636363637</v>
      </c>
      <c r="AR118" s="226">
        <f t="shared" si="74"/>
        <v>2.6136363636362958E-2</v>
      </c>
    </row>
    <row r="119" spans="1:44" x14ac:dyDescent="0.3">
      <c r="A119" s="45" t="str">
        <f>IF(AND(Programm!$AD$6=2020,J119&lt;&gt;""),J119,IF(AND(Programm!$AD$6=2021,S119&lt;&gt;""),S119,IF(AND(Programm!$AD$6=2022,AB119&lt;&gt;""),AB119,IF(AND(Programm!$AD$6=2023,AK119&lt;&gt;""),AK119,""))))</f>
        <v>Weizennachmehl</v>
      </c>
      <c r="B119" s="389">
        <f>IF(AND(Programm!$AD$6=2020,K119&lt;&gt;""),K119,IF(AND(Programm!$AD$6=2021,T119&lt;&gt;""),T119,IF(AND(Programm!$AD$6=2022,AC119&lt;&gt;""),AC119,IF(AND(Programm!$AD$6=2023,AL119&lt;&gt;""),AL119,""))))</f>
        <v>17.3</v>
      </c>
      <c r="C119" s="389">
        <f>IF(AND(Programm!$AD$6=2020,L119&lt;&gt;""),L119,IF(AND(Programm!$AD$6=2021,U119&lt;&gt;""),U119,IF(AND(Programm!$AD$6=2022,AD119&lt;&gt;""),AD119,IF(AND(Programm!$AD$6=2023,AM119&lt;&gt;""),AM119,""))))</f>
        <v>2.64</v>
      </c>
      <c r="D119" s="389">
        <f>IF(AND(Programm!$AD$6=2020,M119&lt;&gt;""),M119,IF(AND(Programm!$AD$6=2021,V119&lt;&gt;""),V119,IF(AND(Programm!$AD$6=2022,AE119&lt;&gt;""),AE119,IF(AND(Programm!$AD$6=2023,AN119&lt;&gt;""),AN119,""))))</f>
        <v>1.39</v>
      </c>
      <c r="E119" s="389">
        <f>IF(AND(Programm!$AD$6=2020,N119&lt;&gt;""),N119,IF(AND(Programm!$AD$6=2021,W119&lt;&gt;""),W119,IF(AND(Programm!$AD$6=2022,AF119&lt;&gt;""),AF119,IF(AND(Programm!$AD$6=2023,AO119&lt;&gt;""),AO119,""))))</f>
        <v>87</v>
      </c>
      <c r="F119" s="389">
        <f>IF(AND(Programm!$AD$6=2020,O119&lt;&gt;""),O119,IF(AND(Programm!$AD$6=2021,X119&lt;&gt;""),X119,IF(AND(Programm!$AD$6=2022,AG119&lt;&gt;""),AG119,IF(AND(Programm!$AD$6=2023,AP119&lt;&gt;""),AP119,""))))</f>
        <v>15.048000000000002</v>
      </c>
      <c r="G119" s="389">
        <f>IF(AND(Programm!$AD$6=2020,P119&lt;&gt;""),P119,IF(AND(Programm!$AD$6=2021,Y119&lt;&gt;""),Y119,IF(AND(Programm!$AD$6=2022,AH119&lt;&gt;""),AH119,IF(AND(Programm!$AD$6=2023,AQ119&lt;&gt;""),AQ119,""))))</f>
        <v>17.296551724137931</v>
      </c>
      <c r="H119" s="389">
        <f>IF(AND(Programm!$AD$6=2020,Q119&lt;&gt;""),Q119,IF(AND(Programm!$AD$6=2021,Z119&lt;&gt;""),Z119,IF(AND(Programm!$AD$6=2022,AI119&lt;&gt;""),AI119,IF(AND(Programm!$AD$6=2023,AR119&lt;&gt;""),AR119,""))))</f>
        <v>3.4482758620697496E-3</v>
      </c>
      <c r="J119" s="231" t="s">
        <v>160</v>
      </c>
      <c r="K119" s="220">
        <v>17.3</v>
      </c>
      <c r="L119" s="221">
        <v>2.6448</v>
      </c>
      <c r="M119" s="222">
        <v>1.3919999999999999</v>
      </c>
      <c r="N119" s="223">
        <v>87</v>
      </c>
      <c r="O119" s="224">
        <f>+L119*5.7</f>
        <v>15.07536</v>
      </c>
      <c r="P119" s="225">
        <f t="shared" si="90"/>
        <v>17.327999999999999</v>
      </c>
      <c r="Q119" s="226">
        <f t="shared" si="91"/>
        <v>-2.7999999999998693E-2</v>
      </c>
      <c r="S119" s="231" t="s">
        <v>160</v>
      </c>
      <c r="T119" s="220">
        <v>17.3</v>
      </c>
      <c r="U119" s="221">
        <v>2.6448</v>
      </c>
      <c r="V119" s="222">
        <v>1.3919999999999999</v>
      </c>
      <c r="W119" s="223">
        <v>87</v>
      </c>
      <c r="X119" s="224">
        <f>+U119*5.7</f>
        <v>15.07536</v>
      </c>
      <c r="Y119" s="225">
        <f t="shared" si="93"/>
        <v>17.327999999999999</v>
      </c>
      <c r="Z119" s="226">
        <f t="shared" si="94"/>
        <v>-2.7999999999998693E-2</v>
      </c>
      <c r="AB119" s="231" t="s">
        <v>160</v>
      </c>
      <c r="AC119" s="380">
        <v>17.3</v>
      </c>
      <c r="AD119" s="380">
        <v>2.64</v>
      </c>
      <c r="AE119" s="380">
        <v>1.39</v>
      </c>
      <c r="AF119" s="380">
        <v>87</v>
      </c>
      <c r="AG119" s="224">
        <f>+AD119*5.7</f>
        <v>15.048000000000002</v>
      </c>
      <c r="AH119" s="225">
        <f t="shared" si="100"/>
        <v>17.296551724137931</v>
      </c>
      <c r="AI119" s="226">
        <f t="shared" si="101"/>
        <v>3.4482758620697496E-3</v>
      </c>
      <c r="AK119" s="231" t="s">
        <v>160</v>
      </c>
      <c r="AL119" s="427">
        <v>17.3</v>
      </c>
      <c r="AM119" s="427">
        <v>2.64</v>
      </c>
      <c r="AN119" s="427">
        <v>1.39</v>
      </c>
      <c r="AO119" s="427">
        <v>87</v>
      </c>
      <c r="AP119" s="224">
        <f>+AM119*5.7</f>
        <v>15.048000000000002</v>
      </c>
      <c r="AQ119" s="225">
        <f t="shared" si="99"/>
        <v>17.296551724137931</v>
      </c>
      <c r="AR119" s="226">
        <f t="shared" si="74"/>
        <v>3.4482758620697496E-3</v>
      </c>
    </row>
    <row r="120" spans="1:44" x14ac:dyDescent="0.3">
      <c r="A120" s="45" t="str">
        <f>IF(AND(Programm!$AD$6=2020,J120&lt;&gt;""),J120,IF(AND(Programm!$AD$6=2021,S120&lt;&gt;""),S120,IF(AND(Programm!$AD$6=2022,AB120&lt;&gt;""),AB120,IF(AND(Programm!$AD$6=2023,AK120&lt;&gt;""),AK120,""))))</f>
        <v>Zuckerrübenmelasse</v>
      </c>
      <c r="B120" s="389">
        <f>IF(AND(Programm!$AD$6=2020,K120&lt;&gt;""),K120,IF(AND(Programm!$AD$6=2021,T120&lt;&gt;""),T120,IF(AND(Programm!$AD$6=2022,AC120&lt;&gt;""),AC120,IF(AND(Programm!$AD$6=2023,AL120&lt;&gt;""),AL120,""))))</f>
        <v>13.5</v>
      </c>
      <c r="C120" s="389">
        <f>IF(AND(Programm!$AD$6=2020,L120&lt;&gt;""),L120,IF(AND(Programm!$AD$6=2021,U120&lt;&gt;""),U120,IF(AND(Programm!$AD$6=2022,AD120&lt;&gt;""),AD120,IF(AND(Programm!$AD$6=2023,AM120&lt;&gt;""),AM120,""))))</f>
        <v>1.68</v>
      </c>
      <c r="D120" s="389">
        <f>IF(AND(Programm!$AD$6=2020,M120&lt;&gt;""),M120,IF(AND(Programm!$AD$6=2021,V120&lt;&gt;""),V120,IF(AND(Programm!$AD$6=2022,AE120&lt;&gt;""),AE120,IF(AND(Programm!$AD$6=2023,AN120&lt;&gt;""),AN120,""))))</f>
        <v>0.09</v>
      </c>
      <c r="E120" s="389">
        <f>IF(AND(Programm!$AD$6=2020,N120&lt;&gt;""),N120,IF(AND(Programm!$AD$6=2021,W120&lt;&gt;""),W120,IF(AND(Programm!$AD$6=2022,AF120&lt;&gt;""),AF120,IF(AND(Programm!$AD$6=2023,AO120&lt;&gt;""),AO120,""))))</f>
        <v>78</v>
      </c>
      <c r="F120" s="389">
        <f>IF(AND(Programm!$AD$6=2020,O120&lt;&gt;""),O120,IF(AND(Programm!$AD$6=2021,X120&lt;&gt;""),X120,IF(AND(Programm!$AD$6=2022,AG120&lt;&gt;""),AG120,IF(AND(Programm!$AD$6=2023,AP120&lt;&gt;""),AP120,""))))</f>
        <v>10.5</v>
      </c>
      <c r="G120" s="389">
        <f>IF(AND(Programm!$AD$6=2020,P120&lt;&gt;""),P120,IF(AND(Programm!$AD$6=2021,Y120&lt;&gt;""),Y120,IF(AND(Programm!$AD$6=2022,AH120&lt;&gt;""),AH120,IF(AND(Programm!$AD$6=2023,AQ120&lt;&gt;""),AQ120,""))))</f>
        <v>13.461538461538462</v>
      </c>
      <c r="H120" s="389">
        <f>IF(AND(Programm!$AD$6=2020,Q120&lt;&gt;""),Q120,IF(AND(Programm!$AD$6=2021,Z120&lt;&gt;""),Z120,IF(AND(Programm!$AD$6=2022,AI120&lt;&gt;""),AI120,IF(AND(Programm!$AD$6=2023,AR120&lt;&gt;""),AR120,""))))</f>
        <v>3.8461538461538325E-2</v>
      </c>
      <c r="J120" s="231" t="s">
        <v>161</v>
      </c>
      <c r="K120" s="220">
        <v>13.5</v>
      </c>
      <c r="L120" s="221">
        <v>1.6848000000000001</v>
      </c>
      <c r="M120" s="222">
        <v>8.5800000000000001E-2</v>
      </c>
      <c r="N120" s="223">
        <v>78</v>
      </c>
      <c r="O120" s="224">
        <f>+L120*6.25</f>
        <v>10.530000000000001</v>
      </c>
      <c r="P120" s="225">
        <f t="shared" si="90"/>
        <v>13.5</v>
      </c>
      <c r="Q120" s="226">
        <f t="shared" si="91"/>
        <v>0</v>
      </c>
      <c r="S120" s="231" t="s">
        <v>161</v>
      </c>
      <c r="T120" s="220">
        <v>13.5</v>
      </c>
      <c r="U120" s="221">
        <v>1.6848000000000001</v>
      </c>
      <c r="V120" s="222">
        <v>8.5800000000000001E-2</v>
      </c>
      <c r="W120" s="223">
        <v>78</v>
      </c>
      <c r="X120" s="224">
        <f>+U120*6.25</f>
        <v>10.530000000000001</v>
      </c>
      <c r="Y120" s="225">
        <f t="shared" si="93"/>
        <v>13.5</v>
      </c>
      <c r="Z120" s="226">
        <f t="shared" si="94"/>
        <v>0</v>
      </c>
      <c r="AB120" s="231" t="s">
        <v>161</v>
      </c>
      <c r="AC120" s="380">
        <v>13.5</v>
      </c>
      <c r="AD120" s="380">
        <v>1.68</v>
      </c>
      <c r="AE120" s="380">
        <v>0.09</v>
      </c>
      <c r="AF120" s="380">
        <v>78</v>
      </c>
      <c r="AG120" s="224">
        <f>+AD120*6.25</f>
        <v>10.5</v>
      </c>
      <c r="AH120" s="225">
        <f>+AG120/AF120*100</f>
        <v>13.461538461538462</v>
      </c>
      <c r="AI120" s="226">
        <f>+AC120-AH120</f>
        <v>3.8461538461538325E-2</v>
      </c>
      <c r="AK120" s="231" t="s">
        <v>161</v>
      </c>
      <c r="AL120" s="427">
        <v>13.5</v>
      </c>
      <c r="AM120" s="427">
        <v>1.68</v>
      </c>
      <c r="AN120" s="427">
        <v>0.09</v>
      </c>
      <c r="AO120" s="427">
        <v>78</v>
      </c>
      <c r="AP120" s="224">
        <f>+AM120*6.25</f>
        <v>10.5</v>
      </c>
      <c r="AQ120" s="225">
        <f>+AP120/AO120*100</f>
        <v>13.461538461538462</v>
      </c>
      <c r="AR120" s="226">
        <f t="shared" si="74"/>
        <v>3.8461538461538325E-2</v>
      </c>
    </row>
    <row r="121" spans="1:44" x14ac:dyDescent="0.3">
      <c r="A121" s="45" t="str">
        <f>IF(AND(Programm!$AD$6=2020,J121&lt;&gt;""),J121,IF(AND(Programm!$AD$6=2021,S121&lt;&gt;""),S121,IF(AND(Programm!$AD$6=2022,AB121&lt;&gt;""),AB121,IF(AND(Programm!$AD$6=2023,AK121&lt;&gt;""),AK121,""))))</f>
        <v xml:space="preserve"> +++sonstige Futtermittel+++</v>
      </c>
      <c r="B121" s="389" t="str">
        <f>IF(AND(Programm!$AD$6=2020,K121&lt;&gt;""),K121,IF(AND(Programm!$AD$6=2021,T121&lt;&gt;""),T121,IF(AND(Programm!$AD$6=2022,AC121&lt;&gt;""),AC121,IF(AND(Programm!$AD$6=2023,AL121&lt;&gt;""),AL121,""))))</f>
        <v/>
      </c>
      <c r="C121" s="389" t="str">
        <f>IF(AND(Programm!$AD$6=2020,L121&lt;&gt;""),L121,IF(AND(Programm!$AD$6=2021,U121&lt;&gt;""),U121,IF(AND(Programm!$AD$6=2022,AD121&lt;&gt;""),AD121,IF(AND(Programm!$AD$6=2023,AM121&lt;&gt;""),AM121,""))))</f>
        <v/>
      </c>
      <c r="D121" s="389" t="str">
        <f>IF(AND(Programm!$AD$6=2020,M121&lt;&gt;""),M121,IF(AND(Programm!$AD$6=2021,V121&lt;&gt;""),V121,IF(AND(Programm!$AD$6=2022,AE121&lt;&gt;""),AE121,IF(AND(Programm!$AD$6=2023,AN121&lt;&gt;""),AN121,""))))</f>
        <v/>
      </c>
      <c r="E121" s="389" t="str">
        <f>IF(AND(Programm!$AD$6=2020,N121&lt;&gt;""),N121,IF(AND(Programm!$AD$6=2021,W121&lt;&gt;""),W121,IF(AND(Programm!$AD$6=2022,AF121&lt;&gt;""),AF121,IF(AND(Programm!$AD$6=2023,AO121&lt;&gt;""),AO121,""))))</f>
        <v/>
      </c>
      <c r="F121" s="389" t="str">
        <f>IF(AND(Programm!$AD$6=2020,O121&lt;&gt;""),O121,IF(AND(Programm!$AD$6=2021,X121&lt;&gt;""),X121,IF(AND(Programm!$AD$6=2022,AG121&lt;&gt;""),AG121,IF(AND(Programm!$AD$6=2023,AP121&lt;&gt;""),AP121,""))))</f>
        <v/>
      </c>
      <c r="G121" s="389" t="str">
        <f>IF(AND(Programm!$AD$6=2020,P121&lt;&gt;""),P121,IF(AND(Programm!$AD$6=2021,Y121&lt;&gt;""),Y121,IF(AND(Programm!$AD$6=2022,AH121&lt;&gt;""),AH121,IF(AND(Programm!$AD$6=2023,AQ121&lt;&gt;""),AQ121,""))))</f>
        <v/>
      </c>
      <c r="H121" s="389" t="str">
        <f>IF(AND(Programm!$AD$6=2020,Q121&lt;&gt;""),Q121,IF(AND(Programm!$AD$6=2021,Z121&lt;&gt;""),Z121,IF(AND(Programm!$AD$6=2022,AI121&lt;&gt;""),AI121,IF(AND(Programm!$AD$6=2023,AR121&lt;&gt;""),AR121,""))))</f>
        <v/>
      </c>
      <c r="J121" s="230" t="s">
        <v>162</v>
      </c>
      <c r="K121" s="220"/>
      <c r="L121" s="221"/>
      <c r="M121" s="222"/>
      <c r="N121" s="223"/>
      <c r="O121" s="224"/>
      <c r="P121" s="225"/>
      <c r="Q121" s="226"/>
      <c r="S121" s="230" t="s">
        <v>162</v>
      </c>
      <c r="T121" s="220"/>
      <c r="U121" s="221"/>
      <c r="V121" s="222"/>
      <c r="W121" s="223"/>
      <c r="X121" s="224"/>
      <c r="Y121" s="225"/>
      <c r="Z121" s="226"/>
      <c r="AB121" s="230" t="s">
        <v>162</v>
      </c>
      <c r="AC121" s="380"/>
      <c r="AD121" s="380"/>
      <c r="AE121" s="380"/>
      <c r="AF121" s="380"/>
      <c r="AG121" s="224"/>
      <c r="AH121" s="225"/>
      <c r="AI121" s="226"/>
      <c r="AK121" s="230" t="s">
        <v>162</v>
      </c>
      <c r="AL121" s="427"/>
      <c r="AM121" s="427"/>
      <c r="AN121" s="427"/>
      <c r="AO121" s="427"/>
      <c r="AP121" s="224"/>
      <c r="AQ121" s="225"/>
      <c r="AR121" s="226"/>
    </row>
    <row r="122" spans="1:44" x14ac:dyDescent="0.3">
      <c r="A122" s="45" t="str">
        <f>IF(AND(Programm!$AD$6=2020,J122&lt;&gt;""),J122,IF(AND(Programm!$AD$6=2021,S122&lt;&gt;""),S122,IF(AND(Programm!$AD$6=2022,AB122&lt;&gt;""),AB122,IF(AND(Programm!$AD$6=2023,AK122&lt;&gt;""),AK122,""))))</f>
        <v>Backabfälle</v>
      </c>
      <c r="B122" s="389">
        <f>IF(AND(Programm!$AD$6=2020,K122&lt;&gt;""),K122,IF(AND(Programm!$AD$6=2021,T122&lt;&gt;""),T122,IF(AND(Programm!$AD$6=2022,AC122&lt;&gt;""),AC122,IF(AND(Programm!$AD$6=2023,AL122&lt;&gt;""),AL122,""))))</f>
        <v>12</v>
      </c>
      <c r="C122" s="389">
        <f>IF(AND(Programm!$AD$6=2020,L122&lt;&gt;""),L122,IF(AND(Programm!$AD$6=2021,U122&lt;&gt;""),U122,IF(AND(Programm!$AD$6=2022,AD122&lt;&gt;""),AD122,IF(AND(Programm!$AD$6=2023,AM122&lt;&gt;""),AM122,""))))</f>
        <v>1.7</v>
      </c>
      <c r="D122" s="389">
        <f>IF(AND(Programm!$AD$6=2020,M122&lt;&gt;""),M122,IF(AND(Programm!$AD$6=2021,V122&lt;&gt;""),V122,IF(AND(Programm!$AD$6=2022,AE122&lt;&gt;""),AE122,IF(AND(Programm!$AD$6=2023,AN122&lt;&gt;""),AN122,""))))</f>
        <v>0.52</v>
      </c>
      <c r="E122" s="389">
        <f>IF(AND(Programm!$AD$6=2020,N122&lt;&gt;""),N122,IF(AND(Programm!$AD$6=2021,W122&lt;&gt;""),W122,IF(AND(Programm!$AD$6=2022,AF122&lt;&gt;""),AF122,IF(AND(Programm!$AD$6=2023,AO122&lt;&gt;""),AO122,""))))</f>
        <v>88</v>
      </c>
      <c r="F122" s="389">
        <f>IF(AND(Programm!$AD$6=2020,O122&lt;&gt;""),O122,IF(AND(Programm!$AD$6=2021,X122&lt;&gt;""),X122,IF(AND(Programm!$AD$6=2022,AG122&lt;&gt;""),AG122,IF(AND(Programm!$AD$6=2023,AP122&lt;&gt;""),AP122,""))))</f>
        <v>10.625</v>
      </c>
      <c r="G122" s="389">
        <f>IF(AND(Programm!$AD$6=2020,P122&lt;&gt;""),P122,IF(AND(Programm!$AD$6=2021,Y122&lt;&gt;""),Y122,IF(AND(Programm!$AD$6=2022,AH122&lt;&gt;""),AH122,IF(AND(Programm!$AD$6=2023,AQ122&lt;&gt;""),AQ122,""))))</f>
        <v>12.073863636363637</v>
      </c>
      <c r="H122" s="389">
        <f>IF(AND(Programm!$AD$6=2020,Q122&lt;&gt;""),Q122,IF(AND(Programm!$AD$6=2021,Z122&lt;&gt;""),Z122,IF(AND(Programm!$AD$6=2022,AI122&lt;&gt;""),AI122,IF(AND(Programm!$AD$6=2023,AR122&lt;&gt;""),AR122,""))))</f>
        <v>-7.3863636363636687E-2</v>
      </c>
      <c r="J122" s="231" t="s">
        <v>21</v>
      </c>
      <c r="K122" s="220">
        <v>12</v>
      </c>
      <c r="L122" s="221">
        <v>1.6959360000000001</v>
      </c>
      <c r="M122" s="222">
        <v>0.5241808</v>
      </c>
      <c r="N122" s="223">
        <v>88</v>
      </c>
      <c r="O122" s="224">
        <f t="shared" ref="O122:O163" si="102">+L122*6.25</f>
        <v>10.599600000000001</v>
      </c>
      <c r="P122" s="225">
        <f t="shared" ref="P122:P163" si="103">+O122/N122*100</f>
        <v>12.045</v>
      </c>
      <c r="Q122" s="226">
        <f t="shared" ref="Q122:Q163" si="104">+K122-P122</f>
        <v>-4.4999999999999929E-2</v>
      </c>
      <c r="S122" s="231" t="s">
        <v>21</v>
      </c>
      <c r="T122" s="220">
        <v>12</v>
      </c>
      <c r="U122" s="221">
        <v>1.6959360000000001</v>
      </c>
      <c r="V122" s="222">
        <v>0.5241808</v>
      </c>
      <c r="W122" s="223">
        <v>88</v>
      </c>
      <c r="X122" s="224">
        <f t="shared" ref="X122:X163" si="105">+U122*6.25</f>
        <v>10.599600000000001</v>
      </c>
      <c r="Y122" s="225">
        <f t="shared" ref="Y122:Y163" si="106">+X122/W122*100</f>
        <v>12.045</v>
      </c>
      <c r="Z122" s="226">
        <f t="shared" ref="Z122:Z163" si="107">+T122-Y122</f>
        <v>-4.4999999999999929E-2</v>
      </c>
      <c r="AB122" s="231" t="s">
        <v>21</v>
      </c>
      <c r="AC122" s="380">
        <v>12</v>
      </c>
      <c r="AD122" s="380">
        <v>1.7</v>
      </c>
      <c r="AE122" s="380">
        <v>0.52</v>
      </c>
      <c r="AF122" s="380">
        <v>88</v>
      </c>
      <c r="AG122" s="224">
        <f t="shared" ref="AG122:AG163" si="108">+AD122*6.25</f>
        <v>10.625</v>
      </c>
      <c r="AH122" s="225">
        <f t="shared" ref="AH122:AH163" si="109">+AG122/AF122*100</f>
        <v>12.073863636363637</v>
      </c>
      <c r="AI122" s="226">
        <f t="shared" ref="AI122:AI163" si="110">+AC122-AH122</f>
        <v>-7.3863636363636687E-2</v>
      </c>
      <c r="AK122" s="231" t="s">
        <v>21</v>
      </c>
      <c r="AL122" s="427">
        <v>12</v>
      </c>
      <c r="AM122" s="427">
        <v>1.7</v>
      </c>
      <c r="AN122" s="427">
        <v>0.52</v>
      </c>
      <c r="AO122" s="427">
        <v>88</v>
      </c>
      <c r="AP122" s="224">
        <f t="shared" ref="AP122:AP163" si="111">+AM122*6.25</f>
        <v>10.625</v>
      </c>
      <c r="AQ122" s="225">
        <f t="shared" ref="AQ122:AQ163" si="112">+AP122/AO122*100</f>
        <v>12.073863636363637</v>
      </c>
      <c r="AR122" s="226">
        <f t="shared" si="74"/>
        <v>-7.3863636363636687E-2</v>
      </c>
    </row>
    <row r="123" spans="1:44" x14ac:dyDescent="0.3">
      <c r="A123" s="45" t="str">
        <f>IF(AND(Programm!$AD$6=2020,J123&lt;&gt;""),J123,IF(AND(Programm!$AD$6=2021,S123&lt;&gt;""),S123,IF(AND(Programm!$AD$6=2022,AB123&lt;&gt;""),AB123,IF(AND(Programm!$AD$6=2023,AK123&lt;&gt;""),AK123,""))))</f>
        <v>Buttermilch</v>
      </c>
      <c r="B123" s="389">
        <f>IF(AND(Programm!$AD$6=2020,K123&lt;&gt;""),K123,IF(AND(Programm!$AD$6=2021,T123&lt;&gt;""),T123,IF(AND(Programm!$AD$6=2022,AC123&lt;&gt;""),AC123,IF(AND(Programm!$AD$6=2023,AL123&lt;&gt;""),AL123,""))))</f>
        <v>37.4</v>
      </c>
      <c r="C123" s="389">
        <f>IF(AND(Programm!$AD$6=2020,L123&lt;&gt;""),L123,IF(AND(Programm!$AD$6=2021,U123&lt;&gt;""),U123,IF(AND(Programm!$AD$6=2022,AD123&lt;&gt;""),AD123,IF(AND(Programm!$AD$6=2023,AM123&lt;&gt;""),AM123,""))))</f>
        <v>0.48</v>
      </c>
      <c r="D123" s="389">
        <f>IF(AND(Programm!$AD$6=2020,M123&lt;&gt;""),M123,IF(AND(Programm!$AD$6=2021,V123&lt;&gt;""),V123,IF(AND(Programm!$AD$6=2022,AE123&lt;&gt;""),AE123,IF(AND(Programm!$AD$6=2023,AN123&lt;&gt;""),AN123,""))))</f>
        <v>0.16</v>
      </c>
      <c r="E123" s="389">
        <f>IF(AND(Programm!$AD$6=2020,N123&lt;&gt;""),N123,IF(AND(Programm!$AD$6=2021,W123&lt;&gt;""),W123,IF(AND(Programm!$AD$6=2022,AF123&lt;&gt;""),AF123,IF(AND(Programm!$AD$6=2023,AO123&lt;&gt;""),AO123,""))))</f>
        <v>8</v>
      </c>
      <c r="F123" s="389">
        <f>IF(AND(Programm!$AD$6=2020,O123&lt;&gt;""),O123,IF(AND(Programm!$AD$6=2021,X123&lt;&gt;""),X123,IF(AND(Programm!$AD$6=2022,AG123&lt;&gt;""),AG123,IF(AND(Programm!$AD$6=2023,AP123&lt;&gt;""),AP123,""))))</f>
        <v>3</v>
      </c>
      <c r="G123" s="389">
        <f>IF(AND(Programm!$AD$6=2020,P123&lt;&gt;""),P123,IF(AND(Programm!$AD$6=2021,Y123&lt;&gt;""),Y123,IF(AND(Programm!$AD$6=2022,AH123&lt;&gt;""),AH123,IF(AND(Programm!$AD$6=2023,AQ123&lt;&gt;""),AQ123,""))))</f>
        <v>37.5</v>
      </c>
      <c r="H123" s="389">
        <f>IF(AND(Programm!$AD$6=2020,Q123&lt;&gt;""),Q123,IF(AND(Programm!$AD$6=2021,Z123&lt;&gt;""),Z123,IF(AND(Programm!$AD$6=2022,AI123&lt;&gt;""),AI123,IF(AND(Programm!$AD$6=2023,AR123&lt;&gt;""),AR123,""))))</f>
        <v>-0.10000000000000142</v>
      </c>
      <c r="J123" s="231" t="s">
        <v>22</v>
      </c>
      <c r="K123" s="220">
        <v>37.4</v>
      </c>
      <c r="L123" s="221">
        <v>0.47871999999999998</v>
      </c>
      <c r="M123" s="222">
        <v>0.15798735999999999</v>
      </c>
      <c r="N123" s="223">
        <v>8</v>
      </c>
      <c r="O123" s="224">
        <f t="shared" si="102"/>
        <v>2.992</v>
      </c>
      <c r="P123" s="225">
        <f t="shared" si="103"/>
        <v>37.4</v>
      </c>
      <c r="Q123" s="226">
        <f t="shared" si="104"/>
        <v>0</v>
      </c>
      <c r="S123" s="231" t="s">
        <v>22</v>
      </c>
      <c r="T123" s="220">
        <v>37.4</v>
      </c>
      <c r="U123" s="221">
        <v>0.47871999999999998</v>
      </c>
      <c r="V123" s="222">
        <v>0.15798735999999999</v>
      </c>
      <c r="W123" s="223">
        <v>8</v>
      </c>
      <c r="X123" s="224">
        <f t="shared" si="105"/>
        <v>2.992</v>
      </c>
      <c r="Y123" s="225">
        <f t="shared" si="106"/>
        <v>37.4</v>
      </c>
      <c r="Z123" s="226">
        <f t="shared" si="107"/>
        <v>0</v>
      </c>
      <c r="AB123" s="231" t="s">
        <v>22</v>
      </c>
      <c r="AC123" s="380">
        <v>37.4</v>
      </c>
      <c r="AD123" s="380">
        <v>0.48</v>
      </c>
      <c r="AE123" s="380">
        <v>0.16</v>
      </c>
      <c r="AF123" s="380">
        <v>8</v>
      </c>
      <c r="AG123" s="224">
        <f t="shared" si="108"/>
        <v>3</v>
      </c>
      <c r="AH123" s="225">
        <f t="shared" si="109"/>
        <v>37.5</v>
      </c>
      <c r="AI123" s="226">
        <f t="shared" si="110"/>
        <v>-0.10000000000000142</v>
      </c>
      <c r="AK123" s="231" t="s">
        <v>22</v>
      </c>
      <c r="AL123" s="427">
        <v>37.4</v>
      </c>
      <c r="AM123" s="427">
        <v>0.48</v>
      </c>
      <c r="AN123" s="427">
        <v>0.16</v>
      </c>
      <c r="AO123" s="427">
        <v>8</v>
      </c>
      <c r="AP123" s="224">
        <f t="shared" si="111"/>
        <v>3</v>
      </c>
      <c r="AQ123" s="225">
        <f t="shared" si="112"/>
        <v>37.5</v>
      </c>
      <c r="AR123" s="226">
        <f t="shared" si="74"/>
        <v>-0.10000000000000142</v>
      </c>
    </row>
    <row r="124" spans="1:44" x14ac:dyDescent="0.3">
      <c r="A124" s="45" t="str">
        <f>IF(AND(Programm!$AD$6=2020,J124&lt;&gt;""),J124,IF(AND(Programm!$AD$6=2021,S124&lt;&gt;""),S124,IF(AND(Programm!$AD$6=2022,AB124&lt;&gt;""),AB124,IF(AND(Programm!$AD$6=2023,AK124&lt;&gt;""),AK124,""))))</f>
        <v>Ca-Propionat</v>
      </c>
      <c r="B124" s="389">
        <f>IF(AND(Programm!$AD$6=2020,K124&lt;&gt;""),K124,IF(AND(Programm!$AD$6=2021,T124&lt;&gt;""),T124,IF(AND(Programm!$AD$6=2022,AC124&lt;&gt;""),AC124,IF(AND(Programm!$AD$6=2023,AL124&lt;&gt;""),AL124,""))))</f>
        <v>0</v>
      </c>
      <c r="C124" s="389">
        <f>IF(AND(Programm!$AD$6=2020,L124&lt;&gt;""),L124,IF(AND(Programm!$AD$6=2021,U124&lt;&gt;""),U124,IF(AND(Programm!$AD$6=2022,AD124&lt;&gt;""),AD124,IF(AND(Programm!$AD$6=2023,AM124&lt;&gt;""),AM124,""))))</f>
        <v>0</v>
      </c>
      <c r="D124" s="389">
        <f>IF(AND(Programm!$AD$6=2020,M124&lt;&gt;""),M124,IF(AND(Programm!$AD$6=2021,V124&lt;&gt;""),V124,IF(AND(Programm!$AD$6=2022,AE124&lt;&gt;""),AE124,IF(AND(Programm!$AD$6=2023,AN124&lt;&gt;""),AN124,""))))</f>
        <v>0</v>
      </c>
      <c r="E124" s="389">
        <f>IF(AND(Programm!$AD$6=2020,N124&lt;&gt;""),N124,IF(AND(Programm!$AD$6=2021,W124&lt;&gt;""),W124,IF(AND(Programm!$AD$6=2022,AF124&lt;&gt;""),AF124,IF(AND(Programm!$AD$6=2023,AO124&lt;&gt;""),AO124,""))))</f>
        <v>99</v>
      </c>
      <c r="F124" s="389">
        <f>IF(AND(Programm!$AD$6=2020,O124&lt;&gt;""),O124,IF(AND(Programm!$AD$6=2021,X124&lt;&gt;""),X124,IF(AND(Programm!$AD$6=2022,AG124&lt;&gt;""),AG124,IF(AND(Programm!$AD$6=2023,AP124&lt;&gt;""),AP124,""))))</f>
        <v>0</v>
      </c>
      <c r="G124" s="389">
        <f>IF(AND(Programm!$AD$6=2020,P124&lt;&gt;""),P124,IF(AND(Programm!$AD$6=2021,Y124&lt;&gt;""),Y124,IF(AND(Programm!$AD$6=2022,AH124&lt;&gt;""),AH124,IF(AND(Programm!$AD$6=2023,AQ124&lt;&gt;""),AQ124,""))))</f>
        <v>0</v>
      </c>
      <c r="H124" s="389">
        <f>IF(AND(Programm!$AD$6=2020,Q124&lt;&gt;""),Q124,IF(AND(Programm!$AD$6=2021,Z124&lt;&gt;""),Z124,IF(AND(Programm!$AD$6=2022,AI124&lt;&gt;""),AI124,IF(AND(Programm!$AD$6=2023,AR124&lt;&gt;""),AR124,""))))</f>
        <v>0</v>
      </c>
      <c r="J124" s="231" t="s">
        <v>58</v>
      </c>
      <c r="K124" s="220">
        <v>0</v>
      </c>
      <c r="L124" s="221">
        <v>0</v>
      </c>
      <c r="M124" s="222">
        <v>0</v>
      </c>
      <c r="N124" s="223">
        <v>99</v>
      </c>
      <c r="O124" s="224">
        <f t="shared" si="102"/>
        <v>0</v>
      </c>
      <c r="P124" s="225">
        <f t="shared" si="103"/>
        <v>0</v>
      </c>
      <c r="Q124" s="226">
        <f t="shared" si="104"/>
        <v>0</v>
      </c>
      <c r="S124" s="231" t="s">
        <v>58</v>
      </c>
      <c r="T124" s="220">
        <v>0</v>
      </c>
      <c r="U124" s="221">
        <v>0</v>
      </c>
      <c r="V124" s="222">
        <v>0</v>
      </c>
      <c r="W124" s="223">
        <v>99</v>
      </c>
      <c r="X124" s="224">
        <f t="shared" si="105"/>
        <v>0</v>
      </c>
      <c r="Y124" s="225">
        <f t="shared" si="106"/>
        <v>0</v>
      </c>
      <c r="Z124" s="226">
        <f t="shared" si="107"/>
        <v>0</v>
      </c>
      <c r="AB124" s="231" t="s">
        <v>58</v>
      </c>
      <c r="AC124" s="380">
        <v>0</v>
      </c>
      <c r="AD124" s="380">
        <v>0</v>
      </c>
      <c r="AE124" s="380">
        <v>0</v>
      </c>
      <c r="AF124" s="380">
        <v>99</v>
      </c>
      <c r="AG124" s="224">
        <f t="shared" si="108"/>
        <v>0</v>
      </c>
      <c r="AH124" s="225">
        <f t="shared" si="109"/>
        <v>0</v>
      </c>
      <c r="AI124" s="226">
        <f t="shared" si="110"/>
        <v>0</v>
      </c>
      <c r="AK124" s="231" t="s">
        <v>58</v>
      </c>
      <c r="AL124" s="427">
        <v>0</v>
      </c>
      <c r="AM124" s="427">
        <v>0</v>
      </c>
      <c r="AN124" s="427">
        <v>0</v>
      </c>
      <c r="AO124" s="427">
        <v>99</v>
      </c>
      <c r="AP124" s="224">
        <f t="shared" si="111"/>
        <v>0</v>
      </c>
      <c r="AQ124" s="225">
        <f t="shared" si="112"/>
        <v>0</v>
      </c>
      <c r="AR124" s="226">
        <f t="shared" si="74"/>
        <v>0</v>
      </c>
    </row>
    <row r="125" spans="1:44" x14ac:dyDescent="0.3">
      <c r="A125" s="45" t="str">
        <f>IF(AND(Programm!$AD$6=2020,J125&lt;&gt;""),J125,IF(AND(Programm!$AD$6=2021,S125&lt;&gt;""),S125,IF(AND(Programm!$AD$6=2022,AB125&lt;&gt;""),AB125,IF(AND(Programm!$AD$6=2023,AK125&lt;&gt;""),AK125,""))))</f>
        <v>DL-Methionin</v>
      </c>
      <c r="B125" s="389">
        <f>IF(AND(Programm!$AD$6=2020,K125&lt;&gt;""),K125,IF(AND(Programm!$AD$6=2021,T125&lt;&gt;""),T125,IF(AND(Programm!$AD$6=2022,AC125&lt;&gt;""),AC125,IF(AND(Programm!$AD$6=2023,AL125&lt;&gt;""),AL125,""))))</f>
        <v>99.3</v>
      </c>
      <c r="C125" s="389">
        <f>IF(AND(Programm!$AD$6=2020,L125&lt;&gt;""),L125,IF(AND(Programm!$AD$6=2021,U125&lt;&gt;""),U125,IF(AND(Programm!$AD$6=2022,AD125&lt;&gt;""),AD125,IF(AND(Programm!$AD$6=2023,AM125&lt;&gt;""),AM125,""))))</f>
        <v>15.84</v>
      </c>
      <c r="D125" s="389">
        <f>IF(AND(Programm!$AD$6=2020,M125&lt;&gt;""),M125,IF(AND(Programm!$AD$6=2021,V125&lt;&gt;""),V125,IF(AND(Programm!$AD$6=2022,AE125&lt;&gt;""),AE125,IF(AND(Programm!$AD$6=2023,AN125&lt;&gt;""),AN125,""))))</f>
        <v>0</v>
      </c>
      <c r="E125" s="389">
        <f>IF(AND(Programm!$AD$6=2020,N125&lt;&gt;""),N125,IF(AND(Programm!$AD$6=2021,W125&lt;&gt;""),W125,IF(AND(Programm!$AD$6=2022,AF125&lt;&gt;""),AF125,IF(AND(Programm!$AD$6=2023,AO125&lt;&gt;""),AO125,""))))</f>
        <v>100</v>
      </c>
      <c r="F125" s="389">
        <f>IF(AND(Programm!$AD$6=2020,O125&lt;&gt;""),O125,IF(AND(Programm!$AD$6=2021,X125&lt;&gt;""),X125,IF(AND(Programm!$AD$6=2022,AG125&lt;&gt;""),AG125,IF(AND(Programm!$AD$6=2023,AP125&lt;&gt;""),AP125,""))))</f>
        <v>99</v>
      </c>
      <c r="G125" s="389">
        <f>IF(AND(Programm!$AD$6=2020,P125&lt;&gt;""),P125,IF(AND(Programm!$AD$6=2021,Y125&lt;&gt;""),Y125,IF(AND(Programm!$AD$6=2022,AH125&lt;&gt;""),AH125,IF(AND(Programm!$AD$6=2023,AQ125&lt;&gt;""),AQ125,""))))</f>
        <v>99</v>
      </c>
      <c r="H125" s="389">
        <f>IF(AND(Programm!$AD$6=2020,Q125&lt;&gt;""),Q125,IF(AND(Programm!$AD$6=2021,Z125&lt;&gt;""),Z125,IF(AND(Programm!$AD$6=2022,AI125&lt;&gt;""),AI125,IF(AND(Programm!$AD$6=2023,AR125&lt;&gt;""),AR125,""))))</f>
        <v>0.29999999999999716</v>
      </c>
      <c r="J125" s="231" t="s">
        <v>23</v>
      </c>
      <c r="K125" s="220">
        <v>99.3</v>
      </c>
      <c r="L125" s="221">
        <v>15.84001696</v>
      </c>
      <c r="M125" s="222">
        <v>0</v>
      </c>
      <c r="N125" s="223">
        <v>99.7</v>
      </c>
      <c r="O125" s="224">
        <f t="shared" si="102"/>
        <v>99.000106000000002</v>
      </c>
      <c r="P125" s="225">
        <f t="shared" si="103"/>
        <v>99.298000000000002</v>
      </c>
      <c r="Q125" s="226">
        <f t="shared" si="104"/>
        <v>1.9999999999953388E-3</v>
      </c>
      <c r="S125" s="231" t="s">
        <v>23</v>
      </c>
      <c r="T125" s="220">
        <v>99.3</v>
      </c>
      <c r="U125" s="221">
        <v>15.84001696</v>
      </c>
      <c r="V125" s="222">
        <v>0</v>
      </c>
      <c r="W125" s="223">
        <v>99.7</v>
      </c>
      <c r="X125" s="224">
        <f t="shared" si="105"/>
        <v>99.000106000000002</v>
      </c>
      <c r="Y125" s="225">
        <f t="shared" si="106"/>
        <v>99.298000000000002</v>
      </c>
      <c r="Z125" s="226">
        <f t="shared" si="107"/>
        <v>1.9999999999953388E-3</v>
      </c>
      <c r="AB125" s="231" t="s">
        <v>23</v>
      </c>
      <c r="AC125" s="380">
        <v>99.3</v>
      </c>
      <c r="AD125" s="380">
        <v>15.84</v>
      </c>
      <c r="AE125" s="380">
        <v>0</v>
      </c>
      <c r="AF125" s="381">
        <v>100</v>
      </c>
      <c r="AG125" s="224">
        <f t="shared" si="108"/>
        <v>99</v>
      </c>
      <c r="AH125" s="225">
        <f t="shared" si="109"/>
        <v>99</v>
      </c>
      <c r="AI125" s="226">
        <f t="shared" si="110"/>
        <v>0.29999999999999716</v>
      </c>
      <c r="AK125" s="231" t="s">
        <v>23</v>
      </c>
      <c r="AL125" s="427">
        <v>99.3</v>
      </c>
      <c r="AM125" s="427">
        <v>15.84</v>
      </c>
      <c r="AN125" s="427">
        <v>0</v>
      </c>
      <c r="AO125" s="427">
        <v>100</v>
      </c>
      <c r="AP125" s="224">
        <f t="shared" si="111"/>
        <v>99</v>
      </c>
      <c r="AQ125" s="225">
        <f t="shared" si="112"/>
        <v>99</v>
      </c>
      <c r="AR125" s="226">
        <f t="shared" si="74"/>
        <v>0.29999999999999716</v>
      </c>
    </row>
    <row r="126" spans="1:44" x14ac:dyDescent="0.3">
      <c r="A126" s="45" t="str">
        <f>IF(AND(Programm!$AD$6=2020,J126&lt;&gt;""),J126,IF(AND(Programm!$AD$6=2021,S126&lt;&gt;""),S126,IF(AND(Programm!$AD$6=2022,AB126&lt;&gt;""),AB126,IF(AND(Programm!$AD$6=2023,AK126&lt;&gt;""),AK126,""))))</f>
        <v>Fasermix, 20 % Rohfaser</v>
      </c>
      <c r="B126" s="389">
        <f>IF(AND(Programm!$AD$6=2020,K126&lt;&gt;""),K126,IF(AND(Programm!$AD$6=2021,T126&lt;&gt;""),T126,IF(AND(Programm!$AD$6=2022,AC126&lt;&gt;""),AC126,IF(AND(Programm!$AD$6=2023,AL126&lt;&gt;""),AL126,""))))</f>
        <v>10</v>
      </c>
      <c r="C126" s="389">
        <f>IF(AND(Programm!$AD$6=2020,L126&lt;&gt;""),L126,IF(AND(Programm!$AD$6=2021,U126&lt;&gt;""),U126,IF(AND(Programm!$AD$6=2022,AD126&lt;&gt;""),AD126,IF(AND(Programm!$AD$6=2023,AM126&lt;&gt;""),AM126,""))))</f>
        <v>1.44</v>
      </c>
      <c r="D126" s="389">
        <f>IF(AND(Programm!$AD$6=2020,M126&lt;&gt;""),M126,IF(AND(Programm!$AD$6=2021,V126&lt;&gt;""),V126,IF(AND(Programm!$AD$6=2022,AE126&lt;&gt;""),AE126,IF(AND(Programm!$AD$6=2023,AN126&lt;&gt;""),AN126,""))))</f>
        <v>0.69</v>
      </c>
      <c r="E126" s="389">
        <f>IF(AND(Programm!$AD$6=2020,N126&lt;&gt;""),N126,IF(AND(Programm!$AD$6=2021,W126&lt;&gt;""),W126,IF(AND(Programm!$AD$6=2022,AF126&lt;&gt;""),AF126,IF(AND(Programm!$AD$6=2023,AO126&lt;&gt;""),AO126,""))))</f>
        <v>90</v>
      </c>
      <c r="F126" s="389">
        <f>IF(AND(Programm!$AD$6=2020,O126&lt;&gt;""),O126,IF(AND(Programm!$AD$6=2021,X126&lt;&gt;""),X126,IF(AND(Programm!$AD$6=2022,AG126&lt;&gt;""),AG126,IF(AND(Programm!$AD$6=2023,AP126&lt;&gt;""),AP126,""))))</f>
        <v>9</v>
      </c>
      <c r="G126" s="389">
        <f>IF(AND(Programm!$AD$6=2020,P126&lt;&gt;""),P126,IF(AND(Programm!$AD$6=2021,Y126&lt;&gt;""),Y126,IF(AND(Programm!$AD$6=2022,AH126&lt;&gt;""),AH126,IF(AND(Programm!$AD$6=2023,AQ126&lt;&gt;""),AQ126,""))))</f>
        <v>10</v>
      </c>
      <c r="H126" s="389">
        <f>IF(AND(Programm!$AD$6=2020,Q126&lt;&gt;""),Q126,IF(AND(Programm!$AD$6=2021,Z126&lt;&gt;""),Z126,IF(AND(Programm!$AD$6=2022,AI126&lt;&gt;""),AI126,IF(AND(Programm!$AD$6=2023,AR126&lt;&gt;""),AR126,""))))</f>
        <v>0</v>
      </c>
      <c r="J126" s="231" t="s">
        <v>163</v>
      </c>
      <c r="K126" s="220">
        <v>10</v>
      </c>
      <c r="L126" s="221">
        <v>1.44</v>
      </c>
      <c r="M126" s="222">
        <v>0.68661269999999996</v>
      </c>
      <c r="N126" s="223">
        <v>90</v>
      </c>
      <c r="O126" s="224">
        <f t="shared" si="102"/>
        <v>9</v>
      </c>
      <c r="P126" s="225">
        <f t="shared" si="103"/>
        <v>10</v>
      </c>
      <c r="Q126" s="226">
        <f t="shared" si="104"/>
        <v>0</v>
      </c>
      <c r="S126" s="231" t="s">
        <v>163</v>
      </c>
      <c r="T126" s="220">
        <v>10</v>
      </c>
      <c r="U126" s="221">
        <v>1.44</v>
      </c>
      <c r="V126" s="222">
        <v>0.68661269999999996</v>
      </c>
      <c r="W126" s="223">
        <v>90</v>
      </c>
      <c r="X126" s="224">
        <f t="shared" si="105"/>
        <v>9</v>
      </c>
      <c r="Y126" s="225">
        <f t="shared" si="106"/>
        <v>10</v>
      </c>
      <c r="Z126" s="226">
        <f t="shared" si="107"/>
        <v>0</v>
      </c>
      <c r="AB126" s="231" t="s">
        <v>163</v>
      </c>
      <c r="AC126" s="380">
        <v>10</v>
      </c>
      <c r="AD126" s="380">
        <v>1.44</v>
      </c>
      <c r="AE126" s="380">
        <v>0.69</v>
      </c>
      <c r="AF126" s="380">
        <v>90</v>
      </c>
      <c r="AG126" s="224">
        <f t="shared" si="108"/>
        <v>9</v>
      </c>
      <c r="AH126" s="225">
        <f t="shared" si="109"/>
        <v>10</v>
      </c>
      <c r="AI126" s="226">
        <f t="shared" si="110"/>
        <v>0</v>
      </c>
      <c r="AK126" s="231" t="s">
        <v>163</v>
      </c>
      <c r="AL126" s="427">
        <v>10</v>
      </c>
      <c r="AM126" s="427">
        <v>1.44</v>
      </c>
      <c r="AN126" s="427">
        <v>0.69</v>
      </c>
      <c r="AO126" s="427">
        <v>90</v>
      </c>
      <c r="AP126" s="224">
        <f t="shared" si="111"/>
        <v>9</v>
      </c>
      <c r="AQ126" s="225">
        <f t="shared" si="112"/>
        <v>10</v>
      </c>
      <c r="AR126" s="226">
        <f t="shared" si="74"/>
        <v>0</v>
      </c>
    </row>
    <row r="127" spans="1:44" x14ac:dyDescent="0.3">
      <c r="A127" s="45" t="str">
        <f>IF(AND(Programm!$AD$6=2020,J127&lt;&gt;""),J127,IF(AND(Programm!$AD$6=2021,S127&lt;&gt;""),S127,IF(AND(Programm!$AD$6=2022,AB127&lt;&gt;""),AB127,IF(AND(Programm!$AD$6=2023,AK127&lt;&gt;""),AK127,""))))</f>
        <v>Fasermix, 30 % Rohfaser</v>
      </c>
      <c r="B127" s="389">
        <f>IF(AND(Programm!$AD$6=2020,K127&lt;&gt;""),K127,IF(AND(Programm!$AD$6=2021,T127&lt;&gt;""),T127,IF(AND(Programm!$AD$6=2022,AC127&lt;&gt;""),AC127,IF(AND(Programm!$AD$6=2023,AL127&lt;&gt;""),AL127,""))))</f>
        <v>8.9</v>
      </c>
      <c r="C127" s="389">
        <f>IF(AND(Programm!$AD$6=2020,L127&lt;&gt;""),L127,IF(AND(Programm!$AD$6=2021,U127&lt;&gt;""),U127,IF(AND(Programm!$AD$6=2022,AD127&lt;&gt;""),AD127,IF(AND(Programm!$AD$6=2023,AM127&lt;&gt;""),AM127,""))))</f>
        <v>1.28</v>
      </c>
      <c r="D127" s="389">
        <f>IF(AND(Programm!$AD$6=2020,M127&lt;&gt;""),M127,IF(AND(Programm!$AD$6=2021,V127&lt;&gt;""),V127,IF(AND(Programm!$AD$6=2022,AE127&lt;&gt;""),AE127,IF(AND(Programm!$AD$6=2023,AN127&lt;&gt;""),AN127,""))))</f>
        <v>1.1499999999999999</v>
      </c>
      <c r="E127" s="389">
        <f>IF(AND(Programm!$AD$6=2020,N127&lt;&gt;""),N127,IF(AND(Programm!$AD$6=2021,W127&lt;&gt;""),W127,IF(AND(Programm!$AD$6=2022,AF127&lt;&gt;""),AF127,IF(AND(Programm!$AD$6=2023,AO127&lt;&gt;""),AO127,""))))</f>
        <v>90</v>
      </c>
      <c r="F127" s="389">
        <f>IF(AND(Programm!$AD$6=2020,O127&lt;&gt;""),O127,IF(AND(Programm!$AD$6=2021,X127&lt;&gt;""),X127,IF(AND(Programm!$AD$6=2022,AG127&lt;&gt;""),AG127,IF(AND(Programm!$AD$6=2023,AP127&lt;&gt;""),AP127,""))))</f>
        <v>8</v>
      </c>
      <c r="G127" s="389">
        <f>IF(AND(Programm!$AD$6=2020,P127&lt;&gt;""),P127,IF(AND(Programm!$AD$6=2021,Y127&lt;&gt;""),Y127,IF(AND(Programm!$AD$6=2022,AH127&lt;&gt;""),AH127,IF(AND(Programm!$AD$6=2023,AQ127&lt;&gt;""),AQ127,""))))</f>
        <v>8.8888888888888893</v>
      </c>
      <c r="H127" s="389">
        <f>IF(AND(Programm!$AD$6=2020,Q127&lt;&gt;""),Q127,IF(AND(Programm!$AD$6=2021,Z127&lt;&gt;""),Z127,IF(AND(Programm!$AD$6=2022,AI127&lt;&gt;""),AI127,IF(AND(Programm!$AD$6=2023,AR127&lt;&gt;""),AR127,""))))</f>
        <v>1.1111111111111072E-2</v>
      </c>
      <c r="J127" s="231" t="s">
        <v>164</v>
      </c>
      <c r="K127" s="220">
        <v>8.9</v>
      </c>
      <c r="L127" s="221">
        <v>1.280016</v>
      </c>
      <c r="M127" s="222">
        <v>1.1464163999999999</v>
      </c>
      <c r="N127" s="223">
        <v>90</v>
      </c>
      <c r="O127" s="224">
        <f t="shared" si="102"/>
        <v>8.0000999999999998</v>
      </c>
      <c r="P127" s="225">
        <f t="shared" si="103"/>
        <v>8.8889999999999993</v>
      </c>
      <c r="Q127" s="226">
        <f t="shared" si="104"/>
        <v>1.1000000000001009E-2</v>
      </c>
      <c r="S127" s="231" t="s">
        <v>164</v>
      </c>
      <c r="T127" s="220">
        <v>8.9</v>
      </c>
      <c r="U127" s="221">
        <v>1.280016</v>
      </c>
      <c r="V127" s="222">
        <v>1.1464163999999999</v>
      </c>
      <c r="W127" s="223">
        <v>90</v>
      </c>
      <c r="X127" s="224">
        <f t="shared" si="105"/>
        <v>8.0000999999999998</v>
      </c>
      <c r="Y127" s="225">
        <f t="shared" si="106"/>
        <v>8.8889999999999993</v>
      </c>
      <c r="Z127" s="226">
        <f t="shared" si="107"/>
        <v>1.1000000000001009E-2</v>
      </c>
      <c r="AB127" s="231" t="s">
        <v>164</v>
      </c>
      <c r="AC127" s="380">
        <v>8.9</v>
      </c>
      <c r="AD127" s="380">
        <v>1.28</v>
      </c>
      <c r="AE127" s="380">
        <v>1.1499999999999999</v>
      </c>
      <c r="AF127" s="380">
        <v>90</v>
      </c>
      <c r="AG127" s="224">
        <f t="shared" si="108"/>
        <v>8</v>
      </c>
      <c r="AH127" s="225">
        <f t="shared" si="109"/>
        <v>8.8888888888888893</v>
      </c>
      <c r="AI127" s="226">
        <f t="shared" si="110"/>
        <v>1.1111111111111072E-2</v>
      </c>
      <c r="AK127" s="231" t="s">
        <v>164</v>
      </c>
      <c r="AL127" s="427">
        <v>8.9</v>
      </c>
      <c r="AM127" s="427">
        <v>1.28</v>
      </c>
      <c r="AN127" s="427">
        <v>1.1499999999999999</v>
      </c>
      <c r="AO127" s="427">
        <v>90</v>
      </c>
      <c r="AP127" s="224">
        <f t="shared" si="111"/>
        <v>8</v>
      </c>
      <c r="AQ127" s="225">
        <f t="shared" si="112"/>
        <v>8.8888888888888893</v>
      </c>
      <c r="AR127" s="226">
        <f t="shared" si="74"/>
        <v>1.1111111111111072E-2</v>
      </c>
    </row>
    <row r="128" spans="1:44" x14ac:dyDescent="0.3">
      <c r="A128" s="45" t="str">
        <f>IF(AND(Programm!$AD$6=2020,J128&lt;&gt;""),J128,IF(AND(Programm!$AD$6=2021,S128&lt;&gt;""),S128,IF(AND(Programm!$AD$6=2022,AB128&lt;&gt;""),AB128,IF(AND(Programm!$AD$6=2023,AK128&lt;&gt;""),AK128,""))))</f>
        <v>Futtersäure</v>
      </c>
      <c r="B128" s="389">
        <f>IF(AND(Programm!$AD$6=2020,K128&lt;&gt;""),K128,IF(AND(Programm!$AD$6=2021,T128&lt;&gt;""),T128,IF(AND(Programm!$AD$6=2022,AC128&lt;&gt;""),AC128,IF(AND(Programm!$AD$6=2023,AL128&lt;&gt;""),AL128,""))))</f>
        <v>0</v>
      </c>
      <c r="C128" s="389">
        <f>IF(AND(Programm!$AD$6=2020,L128&lt;&gt;""),L128,IF(AND(Programm!$AD$6=2021,U128&lt;&gt;""),U128,IF(AND(Programm!$AD$6=2022,AD128&lt;&gt;""),AD128,IF(AND(Programm!$AD$6=2023,AM128&lt;&gt;""),AM128,""))))</f>
        <v>0</v>
      </c>
      <c r="D128" s="389">
        <f>IF(AND(Programm!$AD$6=2020,M128&lt;&gt;""),M128,IF(AND(Programm!$AD$6=2021,V128&lt;&gt;""),V128,IF(AND(Programm!$AD$6=2022,AE128&lt;&gt;""),AE128,IF(AND(Programm!$AD$6=2023,AN128&lt;&gt;""),AN128,""))))</f>
        <v>0</v>
      </c>
      <c r="E128" s="389">
        <f>IF(AND(Programm!$AD$6=2020,N128&lt;&gt;""),N128,IF(AND(Programm!$AD$6=2021,W128&lt;&gt;""),W128,IF(AND(Programm!$AD$6=2022,AF128&lt;&gt;""),AF128,IF(AND(Programm!$AD$6=2023,AO128&lt;&gt;""),AO128,""))))</f>
        <v>99</v>
      </c>
      <c r="F128" s="389">
        <f>IF(AND(Programm!$AD$6=2020,O128&lt;&gt;""),O128,IF(AND(Programm!$AD$6=2021,X128&lt;&gt;""),X128,IF(AND(Programm!$AD$6=2022,AG128&lt;&gt;""),AG128,IF(AND(Programm!$AD$6=2023,AP128&lt;&gt;""),AP128,""))))</f>
        <v>0</v>
      </c>
      <c r="G128" s="389">
        <f>IF(AND(Programm!$AD$6=2020,P128&lt;&gt;""),P128,IF(AND(Programm!$AD$6=2021,Y128&lt;&gt;""),Y128,IF(AND(Programm!$AD$6=2022,AH128&lt;&gt;""),AH128,IF(AND(Programm!$AD$6=2023,AQ128&lt;&gt;""),AQ128,""))))</f>
        <v>0</v>
      </c>
      <c r="H128" s="389">
        <f>IF(AND(Programm!$AD$6=2020,Q128&lt;&gt;""),Q128,IF(AND(Programm!$AD$6=2021,Z128&lt;&gt;""),Z128,IF(AND(Programm!$AD$6=2022,AI128&lt;&gt;""),AI128,IF(AND(Programm!$AD$6=2023,AR128&lt;&gt;""),AR128,""))))</f>
        <v>0</v>
      </c>
      <c r="J128" s="231" t="s">
        <v>165</v>
      </c>
      <c r="K128" s="220">
        <v>0</v>
      </c>
      <c r="L128" s="221">
        <v>0</v>
      </c>
      <c r="M128" s="222">
        <v>0</v>
      </c>
      <c r="N128" s="223">
        <v>99</v>
      </c>
      <c r="O128" s="224">
        <f t="shared" si="102"/>
        <v>0</v>
      </c>
      <c r="P128" s="225">
        <f t="shared" si="103"/>
        <v>0</v>
      </c>
      <c r="Q128" s="226">
        <f t="shared" si="104"/>
        <v>0</v>
      </c>
      <c r="S128" s="231" t="s">
        <v>165</v>
      </c>
      <c r="T128" s="220">
        <v>0</v>
      </c>
      <c r="U128" s="221">
        <v>0</v>
      </c>
      <c r="V128" s="222">
        <v>0</v>
      </c>
      <c r="W128" s="223">
        <v>99</v>
      </c>
      <c r="X128" s="224">
        <f t="shared" si="105"/>
        <v>0</v>
      </c>
      <c r="Y128" s="225">
        <f t="shared" si="106"/>
        <v>0</v>
      </c>
      <c r="Z128" s="226">
        <f t="shared" si="107"/>
        <v>0</v>
      </c>
      <c r="AB128" s="231" t="s">
        <v>165</v>
      </c>
      <c r="AC128" s="380">
        <v>0</v>
      </c>
      <c r="AD128" s="380">
        <v>0</v>
      </c>
      <c r="AE128" s="380">
        <v>0</v>
      </c>
      <c r="AF128" s="380">
        <v>99</v>
      </c>
      <c r="AG128" s="224">
        <f t="shared" si="108"/>
        <v>0</v>
      </c>
      <c r="AH128" s="225">
        <f t="shared" si="109"/>
        <v>0</v>
      </c>
      <c r="AI128" s="226">
        <f t="shared" si="110"/>
        <v>0</v>
      </c>
      <c r="AK128" s="231" t="s">
        <v>165</v>
      </c>
      <c r="AL128" s="427">
        <v>0</v>
      </c>
      <c r="AM128" s="427">
        <v>0</v>
      </c>
      <c r="AN128" s="427">
        <v>0</v>
      </c>
      <c r="AO128" s="427">
        <v>99</v>
      </c>
      <c r="AP128" s="224">
        <f t="shared" si="111"/>
        <v>0</v>
      </c>
      <c r="AQ128" s="225">
        <f t="shared" si="112"/>
        <v>0</v>
      </c>
      <c r="AR128" s="226">
        <f t="shared" si="74"/>
        <v>0</v>
      </c>
    </row>
    <row r="129" spans="1:44" x14ac:dyDescent="0.3">
      <c r="A129" s="45" t="str">
        <f>IF(AND(Programm!$AD$6=2020,J129&lt;&gt;""),J129,IF(AND(Programm!$AD$6=2021,S129&lt;&gt;""),S129,IF(AND(Programm!$AD$6=2022,AB129&lt;&gt;""),AB129,IF(AND(Programm!$AD$6=2023,AK129&lt;&gt;""),AK129,""))))</f>
        <v>Futterharnstoff</v>
      </c>
      <c r="B129" s="389">
        <f>IF(AND(Programm!$AD$6=2020,K129&lt;&gt;""),K129,IF(AND(Programm!$AD$6=2021,T129&lt;&gt;""),T129,IF(AND(Programm!$AD$6=2022,AC129&lt;&gt;""),AC129,IF(AND(Programm!$AD$6=2023,AL129&lt;&gt;""),AL129,""))))</f>
        <v>291.51499999999999</v>
      </c>
      <c r="C129" s="389">
        <f>IF(AND(Programm!$AD$6=2020,L129&lt;&gt;""),L129,IF(AND(Programm!$AD$6=2021,U129&lt;&gt;""),U129,IF(AND(Programm!$AD$6=2022,AD129&lt;&gt;""),AD129,IF(AND(Programm!$AD$6=2023,AM129&lt;&gt;""),AM129,""))))</f>
        <v>46.18</v>
      </c>
      <c r="D129" s="389">
        <f>IF(AND(Programm!$AD$6=2020,M129&lt;&gt;""),M129,IF(AND(Programm!$AD$6=2021,V129&lt;&gt;""),V129,IF(AND(Programm!$AD$6=2022,AE129&lt;&gt;""),AE129,IF(AND(Programm!$AD$6=2023,AN129&lt;&gt;""),AN129,""))))</f>
        <v>0</v>
      </c>
      <c r="E129" s="389">
        <f>IF(AND(Programm!$AD$6=2020,N129&lt;&gt;""),N129,IF(AND(Programm!$AD$6=2021,W129&lt;&gt;""),W129,IF(AND(Programm!$AD$6=2022,AF129&lt;&gt;""),AF129,IF(AND(Programm!$AD$6=2023,AO129&lt;&gt;""),AO129,""))))</f>
        <v>99</v>
      </c>
      <c r="F129" s="389">
        <f>IF(AND(Programm!$AD$6=2020,O129&lt;&gt;""),O129,IF(AND(Programm!$AD$6=2021,X129&lt;&gt;""),X129,IF(AND(Programm!$AD$6=2022,AG129&lt;&gt;""),AG129,IF(AND(Programm!$AD$6=2023,AP129&lt;&gt;""),AP129,""))))</f>
        <v>288.625</v>
      </c>
      <c r="G129" s="389">
        <f>IF(AND(Programm!$AD$6=2020,P129&lt;&gt;""),P129,IF(AND(Programm!$AD$6=2021,Y129&lt;&gt;""),Y129,IF(AND(Programm!$AD$6=2022,AH129&lt;&gt;""),AH129,IF(AND(Programm!$AD$6=2023,AQ129&lt;&gt;""),AQ129,""))))</f>
        <v>291.54040404040404</v>
      </c>
      <c r="H129" s="389">
        <f>IF(AND(Programm!$AD$6=2020,Q129&lt;&gt;""),Q129,IF(AND(Programm!$AD$6=2021,Z129&lt;&gt;""),Z129,IF(AND(Programm!$AD$6=2022,AI129&lt;&gt;""),AI129,IF(AND(Programm!$AD$6=2023,AR129&lt;&gt;""),AR129,""))))</f>
        <v>-2.5404040404055195E-2</v>
      </c>
      <c r="J129" s="231" t="s">
        <v>59</v>
      </c>
      <c r="K129" s="220">
        <v>291.51499999999999</v>
      </c>
      <c r="L129" s="221">
        <v>46.175975999999999</v>
      </c>
      <c r="M129" s="222">
        <v>0</v>
      </c>
      <c r="N129" s="223">
        <v>99</v>
      </c>
      <c r="O129" s="224">
        <f t="shared" si="102"/>
        <v>288.59985</v>
      </c>
      <c r="P129" s="225">
        <f t="shared" si="103"/>
        <v>291.51499999999999</v>
      </c>
      <c r="Q129" s="226">
        <f t="shared" si="104"/>
        <v>0</v>
      </c>
      <c r="S129" s="231" t="s">
        <v>59</v>
      </c>
      <c r="T129" s="220">
        <v>291.51499999999999</v>
      </c>
      <c r="U129" s="221">
        <v>46.175975999999999</v>
      </c>
      <c r="V129" s="222">
        <v>0</v>
      </c>
      <c r="W129" s="223">
        <v>99</v>
      </c>
      <c r="X129" s="224">
        <f t="shared" si="105"/>
        <v>288.59985</v>
      </c>
      <c r="Y129" s="225">
        <f t="shared" si="106"/>
        <v>291.51499999999999</v>
      </c>
      <c r="Z129" s="226">
        <f t="shared" si="107"/>
        <v>0</v>
      </c>
      <c r="AB129" s="231" t="s">
        <v>59</v>
      </c>
      <c r="AC129" s="380">
        <v>291.51499999999999</v>
      </c>
      <c r="AD129" s="380">
        <v>46.18</v>
      </c>
      <c r="AE129" s="380">
        <v>0</v>
      </c>
      <c r="AF129" s="380">
        <v>99</v>
      </c>
      <c r="AG129" s="224">
        <f t="shared" si="108"/>
        <v>288.625</v>
      </c>
      <c r="AH129" s="225">
        <f t="shared" si="109"/>
        <v>291.54040404040404</v>
      </c>
      <c r="AI129" s="226">
        <f t="shared" si="110"/>
        <v>-2.5404040404055195E-2</v>
      </c>
      <c r="AK129" s="231" t="s">
        <v>59</v>
      </c>
      <c r="AL129" s="427">
        <v>291.51499999999999</v>
      </c>
      <c r="AM129" s="427">
        <v>46.18</v>
      </c>
      <c r="AN129" s="427">
        <v>0</v>
      </c>
      <c r="AO129" s="427">
        <v>99</v>
      </c>
      <c r="AP129" s="224">
        <f t="shared" si="111"/>
        <v>288.625</v>
      </c>
      <c r="AQ129" s="225">
        <f t="shared" si="112"/>
        <v>291.54040404040404</v>
      </c>
      <c r="AR129" s="226">
        <f t="shared" si="74"/>
        <v>-2.5404040404055195E-2</v>
      </c>
    </row>
    <row r="130" spans="1:44" x14ac:dyDescent="0.3">
      <c r="A130" s="45" t="str">
        <f>IF(AND(Programm!$AD$6=2020,J130&lt;&gt;""),J130,IF(AND(Programm!$AD$6=2021,S130&lt;&gt;""),S130,IF(AND(Programm!$AD$6=2022,AB130&lt;&gt;""),AB130,IF(AND(Programm!$AD$6=2023,AK130&lt;&gt;""),AK130,""))))</f>
        <v>Futterzucker</v>
      </c>
      <c r="B130" s="389">
        <f>IF(AND(Programm!$AD$6=2020,K130&lt;&gt;""),K130,IF(AND(Programm!$AD$6=2021,T130&lt;&gt;""),T130,IF(AND(Programm!$AD$6=2022,AC130&lt;&gt;""),AC130,IF(AND(Programm!$AD$6=2023,AL130&lt;&gt;""),AL130,""))))</f>
        <v>0.1</v>
      </c>
      <c r="C130" s="389">
        <f>IF(AND(Programm!$AD$6=2020,L130&lt;&gt;""),L130,IF(AND(Programm!$AD$6=2021,U130&lt;&gt;""),U130,IF(AND(Programm!$AD$6=2022,AD130&lt;&gt;""),AD130,IF(AND(Programm!$AD$6=2023,AM130&lt;&gt;""),AM130,""))))</f>
        <v>0.02</v>
      </c>
      <c r="D130" s="389">
        <f>IF(AND(Programm!$AD$6=2020,M130&lt;&gt;""),M130,IF(AND(Programm!$AD$6=2021,V130&lt;&gt;""),V130,IF(AND(Programm!$AD$6=2022,AE130&lt;&gt;""),AE130,IF(AND(Programm!$AD$6=2023,AN130&lt;&gt;""),AN130,""))))</f>
        <v>0</v>
      </c>
      <c r="E130" s="389">
        <f>IF(AND(Programm!$AD$6=2020,N130&lt;&gt;""),N130,IF(AND(Programm!$AD$6=2021,W130&lt;&gt;""),W130,IF(AND(Programm!$AD$6=2022,AF130&lt;&gt;""),AF130,IF(AND(Programm!$AD$6=2023,AO130&lt;&gt;""),AO130,""))))</f>
        <v>99</v>
      </c>
      <c r="F130" s="389">
        <f>IF(AND(Programm!$AD$6=2020,O130&lt;&gt;""),O130,IF(AND(Programm!$AD$6=2021,X130&lt;&gt;""),X130,IF(AND(Programm!$AD$6=2022,AG130&lt;&gt;""),AG130,IF(AND(Programm!$AD$6=2023,AP130&lt;&gt;""),AP130,""))))</f>
        <v>0.125</v>
      </c>
      <c r="G130" s="389">
        <f>IF(AND(Programm!$AD$6=2020,P130&lt;&gt;""),P130,IF(AND(Programm!$AD$6=2021,Y130&lt;&gt;""),Y130,IF(AND(Programm!$AD$6=2022,AH130&lt;&gt;""),AH130,IF(AND(Programm!$AD$6=2023,AQ130&lt;&gt;""),AQ130,""))))</f>
        <v>0.12626262626262627</v>
      </c>
      <c r="H130" s="389">
        <f>IF(AND(Programm!$AD$6=2020,Q130&lt;&gt;""),Q130,IF(AND(Programm!$AD$6=2021,Z130&lt;&gt;""),Z130,IF(AND(Programm!$AD$6=2022,AI130&lt;&gt;""),AI130,IF(AND(Programm!$AD$6=2023,AR130&lt;&gt;""),AR130,""))))</f>
        <v>-2.6262626262626265E-2</v>
      </c>
      <c r="J130" s="231" t="s">
        <v>166</v>
      </c>
      <c r="K130" s="220">
        <v>0.1</v>
      </c>
      <c r="L130" s="221">
        <v>1.5998399999999999E-2</v>
      </c>
      <c r="M130" s="222">
        <v>0</v>
      </c>
      <c r="N130" s="223">
        <v>99</v>
      </c>
      <c r="O130" s="224">
        <f t="shared" si="102"/>
        <v>9.9989999999999996E-2</v>
      </c>
      <c r="P130" s="225">
        <f t="shared" si="103"/>
        <v>0.10100000000000001</v>
      </c>
      <c r="Q130" s="226">
        <f t="shared" si="104"/>
        <v>-1.0000000000000009E-3</v>
      </c>
      <c r="S130" s="231" t="s">
        <v>166</v>
      </c>
      <c r="T130" s="220">
        <v>0.1</v>
      </c>
      <c r="U130" s="221">
        <v>1.5998399999999999E-2</v>
      </c>
      <c r="V130" s="222">
        <v>0</v>
      </c>
      <c r="W130" s="223">
        <v>99</v>
      </c>
      <c r="X130" s="224">
        <f t="shared" si="105"/>
        <v>9.9989999999999996E-2</v>
      </c>
      <c r="Y130" s="225">
        <f t="shared" si="106"/>
        <v>0.10100000000000001</v>
      </c>
      <c r="Z130" s="226">
        <f t="shared" si="107"/>
        <v>-1.0000000000000009E-3</v>
      </c>
      <c r="AB130" s="231" t="s">
        <v>166</v>
      </c>
      <c r="AC130" s="387">
        <v>0.1</v>
      </c>
      <c r="AD130" s="380">
        <v>0.02</v>
      </c>
      <c r="AE130" s="380">
        <v>0</v>
      </c>
      <c r="AF130" s="380">
        <v>99</v>
      </c>
      <c r="AG130" s="224">
        <f t="shared" si="108"/>
        <v>0.125</v>
      </c>
      <c r="AH130" s="225">
        <f t="shared" si="109"/>
        <v>0.12626262626262627</v>
      </c>
      <c r="AI130" s="226">
        <f t="shared" si="110"/>
        <v>-2.6262626262626265E-2</v>
      </c>
      <c r="AK130" s="231" t="s">
        <v>166</v>
      </c>
      <c r="AL130" s="427">
        <v>0.1</v>
      </c>
      <c r="AM130" s="427">
        <v>0.02</v>
      </c>
      <c r="AN130" s="427">
        <v>0</v>
      </c>
      <c r="AO130" s="427">
        <v>99</v>
      </c>
      <c r="AP130" s="224">
        <f t="shared" si="111"/>
        <v>0.125</v>
      </c>
      <c r="AQ130" s="225">
        <f t="shared" si="112"/>
        <v>0.12626262626262627</v>
      </c>
      <c r="AR130" s="226">
        <f t="shared" si="74"/>
        <v>-2.6262626262626265E-2</v>
      </c>
    </row>
    <row r="131" spans="1:44" x14ac:dyDescent="0.3">
      <c r="A131" s="45" t="str">
        <f>IF(AND(Programm!$AD$6=2020,J131&lt;&gt;""),J131,IF(AND(Programm!$AD$6=2021,S131&lt;&gt;""),S131,IF(AND(Programm!$AD$6=2022,AB131&lt;&gt;""),AB131,IF(AND(Programm!$AD$6=2023,AK131&lt;&gt;""),AK131,""))))</f>
        <v>Karottentrester</v>
      </c>
      <c r="B131" s="389">
        <f>IF(AND(Programm!$AD$6=2020,K131&lt;&gt;""),K131,IF(AND(Programm!$AD$6=2021,T131&lt;&gt;""),T131,IF(AND(Programm!$AD$6=2022,AC131&lt;&gt;""),AC131,IF(AND(Programm!$AD$6=2023,AL131&lt;&gt;""),AL131,""))))</f>
        <v>8.6875</v>
      </c>
      <c r="C131" s="389">
        <f>IF(AND(Programm!$AD$6=2020,L131&lt;&gt;""),L131,IF(AND(Programm!$AD$6=2021,U131&lt;&gt;""),U131,IF(AND(Programm!$AD$6=2022,AD131&lt;&gt;""),AD131,IF(AND(Programm!$AD$6=2023,AM131&lt;&gt;""),AM131,""))))</f>
        <v>0.24</v>
      </c>
      <c r="D131" s="389">
        <f>IF(AND(Programm!$AD$6=2020,M131&lt;&gt;""),M131,IF(AND(Programm!$AD$6=2021,V131&lt;&gt;""),V131,IF(AND(Programm!$AD$6=2022,AE131&lt;&gt;""),AE131,IF(AND(Programm!$AD$6=2023,AN131&lt;&gt;""),AN131,""))))</f>
        <v>0.09</v>
      </c>
      <c r="E131" s="389">
        <f>IF(AND(Programm!$AD$6=2020,N131&lt;&gt;""),N131,IF(AND(Programm!$AD$6=2021,W131&lt;&gt;""),W131,IF(AND(Programm!$AD$6=2022,AF131&lt;&gt;""),AF131,IF(AND(Programm!$AD$6=2023,AO131&lt;&gt;""),AO131,""))))</f>
        <v>17</v>
      </c>
      <c r="F131" s="389">
        <f>IF(AND(Programm!$AD$6=2020,O131&lt;&gt;""),O131,IF(AND(Programm!$AD$6=2021,X131&lt;&gt;""),X131,IF(AND(Programm!$AD$6=2022,AG131&lt;&gt;""),AG131,IF(AND(Programm!$AD$6=2023,AP131&lt;&gt;""),AP131,""))))</f>
        <v>1.5</v>
      </c>
      <c r="G131" s="389">
        <f>IF(AND(Programm!$AD$6=2020,P131&lt;&gt;""),P131,IF(AND(Programm!$AD$6=2021,Y131&lt;&gt;""),Y131,IF(AND(Programm!$AD$6=2022,AH131&lt;&gt;""),AH131,IF(AND(Programm!$AD$6=2023,AQ131&lt;&gt;""),AQ131,""))))</f>
        <v>8.8235294117647065</v>
      </c>
      <c r="H131" s="389">
        <f>IF(AND(Programm!$AD$6=2020,Q131&lt;&gt;""),Q131,IF(AND(Programm!$AD$6=2021,Z131&lt;&gt;""),Z131,IF(AND(Programm!$AD$6=2022,AI131&lt;&gt;""),AI131,IF(AND(Programm!$AD$6=2023,AR131&lt;&gt;""),AR131,""))))</f>
        <v>-0.13602941176470651</v>
      </c>
      <c r="J131" s="231" t="s">
        <v>167</v>
      </c>
      <c r="K131" s="220">
        <v>8.6875</v>
      </c>
      <c r="L131" s="221">
        <v>0.23630000000000001</v>
      </c>
      <c r="M131" s="222">
        <v>9.35E-2</v>
      </c>
      <c r="N131" s="223">
        <v>17</v>
      </c>
      <c r="O131" s="224">
        <f t="shared" si="102"/>
        <v>1.4768750000000002</v>
      </c>
      <c r="P131" s="225">
        <f t="shared" si="103"/>
        <v>8.6875</v>
      </c>
      <c r="Q131" s="226">
        <f t="shared" si="104"/>
        <v>0</v>
      </c>
      <c r="S131" s="231" t="s">
        <v>167</v>
      </c>
      <c r="T131" s="220">
        <v>8.6875</v>
      </c>
      <c r="U131" s="221">
        <v>0.23630000000000001</v>
      </c>
      <c r="V131" s="222">
        <v>9.35E-2</v>
      </c>
      <c r="W131" s="223">
        <v>17</v>
      </c>
      <c r="X131" s="224">
        <f t="shared" si="105"/>
        <v>1.4768750000000002</v>
      </c>
      <c r="Y131" s="225">
        <f t="shared" si="106"/>
        <v>8.6875</v>
      </c>
      <c r="Z131" s="226">
        <f t="shared" si="107"/>
        <v>0</v>
      </c>
      <c r="AB131" s="231" t="s">
        <v>167</v>
      </c>
      <c r="AC131" s="380">
        <v>8.6875</v>
      </c>
      <c r="AD131" s="380">
        <v>0.24</v>
      </c>
      <c r="AE131" s="380">
        <v>0.09</v>
      </c>
      <c r="AF131" s="380">
        <v>17</v>
      </c>
      <c r="AG131" s="224">
        <f t="shared" si="108"/>
        <v>1.5</v>
      </c>
      <c r="AH131" s="225">
        <f t="shared" si="109"/>
        <v>8.8235294117647065</v>
      </c>
      <c r="AI131" s="226">
        <f t="shared" si="110"/>
        <v>-0.13602941176470651</v>
      </c>
      <c r="AK131" s="231" t="s">
        <v>167</v>
      </c>
      <c r="AL131" s="427">
        <v>8.6875</v>
      </c>
      <c r="AM131" s="427">
        <v>0.24</v>
      </c>
      <c r="AN131" s="427">
        <v>0.09</v>
      </c>
      <c r="AO131" s="427">
        <v>17</v>
      </c>
      <c r="AP131" s="224">
        <f t="shared" si="111"/>
        <v>1.5</v>
      </c>
      <c r="AQ131" s="225">
        <f t="shared" si="112"/>
        <v>8.8235294117647065</v>
      </c>
      <c r="AR131" s="226">
        <f t="shared" si="74"/>
        <v>-0.13602941176470651</v>
      </c>
    </row>
    <row r="132" spans="1:44" x14ac:dyDescent="0.3">
      <c r="A132" s="45" t="str">
        <f>IF(AND(Programm!$AD$6=2020,J132&lt;&gt;""),J132,IF(AND(Programm!$AD$6=2021,S132&lt;&gt;""),S132,IF(AND(Programm!$AD$6=2022,AB132&lt;&gt;""),AB132,IF(AND(Programm!$AD$6=2023,AK132&lt;&gt;""),AK132,""))))</f>
        <v>Kartoffelflocken</v>
      </c>
      <c r="B132" s="389">
        <f>IF(AND(Programm!$AD$6=2020,K132&lt;&gt;""),K132,IF(AND(Programm!$AD$6=2021,T132&lt;&gt;""),T132,IF(AND(Programm!$AD$6=2022,AC132&lt;&gt;""),AC132,IF(AND(Programm!$AD$6=2023,AL132&lt;&gt;""),AL132,""))))</f>
        <v>8.9</v>
      </c>
      <c r="C132" s="389">
        <f>IF(AND(Programm!$AD$6=2020,L132&lt;&gt;""),L132,IF(AND(Programm!$AD$6=2021,U132&lt;&gt;""),U132,IF(AND(Programm!$AD$6=2022,AD132&lt;&gt;""),AD132,IF(AND(Programm!$AD$6=2023,AM132&lt;&gt;""),AM132,""))))</f>
        <v>1.25</v>
      </c>
      <c r="D132" s="389">
        <f>IF(AND(Programm!$AD$6=2020,M132&lt;&gt;""),M132,IF(AND(Programm!$AD$6=2021,V132&lt;&gt;""),V132,IF(AND(Programm!$AD$6=2022,AE132&lt;&gt;""),AE132,IF(AND(Programm!$AD$6=2023,AN132&lt;&gt;""),AN132,""))))</f>
        <v>0.52</v>
      </c>
      <c r="E132" s="389">
        <f>IF(AND(Programm!$AD$6=2020,N132&lt;&gt;""),N132,IF(AND(Programm!$AD$6=2021,W132&lt;&gt;""),W132,IF(AND(Programm!$AD$6=2022,AF132&lt;&gt;""),AF132,IF(AND(Programm!$AD$6=2023,AO132&lt;&gt;""),AO132,""))))</f>
        <v>88</v>
      </c>
      <c r="F132" s="389">
        <f>IF(AND(Programm!$AD$6=2020,O132&lt;&gt;""),O132,IF(AND(Programm!$AD$6=2021,X132&lt;&gt;""),X132,IF(AND(Programm!$AD$6=2022,AG132&lt;&gt;""),AG132,IF(AND(Programm!$AD$6=2023,AP132&lt;&gt;""),AP132,""))))</f>
        <v>7.8125</v>
      </c>
      <c r="G132" s="389">
        <f>IF(AND(Programm!$AD$6=2020,P132&lt;&gt;""),P132,IF(AND(Programm!$AD$6=2021,Y132&lt;&gt;""),Y132,IF(AND(Programm!$AD$6=2022,AH132&lt;&gt;""),AH132,IF(AND(Programm!$AD$6=2023,AQ132&lt;&gt;""),AQ132,""))))</f>
        <v>8.8778409090909083</v>
      </c>
      <c r="H132" s="389">
        <f>IF(AND(Programm!$AD$6=2020,Q132&lt;&gt;""),Q132,IF(AND(Programm!$AD$6=2021,Z132&lt;&gt;""),Z132,IF(AND(Programm!$AD$6=2022,AI132&lt;&gt;""),AI132,IF(AND(Programm!$AD$6=2023,AR132&lt;&gt;""),AR132,""))))</f>
        <v>2.2159090909092072E-2</v>
      </c>
      <c r="J132" s="231" t="s">
        <v>168</v>
      </c>
      <c r="K132" s="220">
        <v>8.9</v>
      </c>
      <c r="L132" s="221">
        <v>1.2480511999999999</v>
      </c>
      <c r="M132" s="222">
        <v>0.5241808</v>
      </c>
      <c r="N132" s="223">
        <v>88</v>
      </c>
      <c r="O132" s="224">
        <f t="shared" si="102"/>
        <v>7.8003199999999993</v>
      </c>
      <c r="P132" s="225">
        <f t="shared" si="103"/>
        <v>8.863999999999999</v>
      </c>
      <c r="Q132" s="226">
        <f t="shared" si="104"/>
        <v>3.6000000000001364E-2</v>
      </c>
      <c r="S132" s="231" t="s">
        <v>168</v>
      </c>
      <c r="T132" s="220">
        <v>8.9</v>
      </c>
      <c r="U132" s="221">
        <v>1.2480511999999999</v>
      </c>
      <c r="V132" s="222">
        <v>0.5241808</v>
      </c>
      <c r="W132" s="223">
        <v>88</v>
      </c>
      <c r="X132" s="224">
        <f t="shared" si="105"/>
        <v>7.8003199999999993</v>
      </c>
      <c r="Y132" s="225">
        <f t="shared" si="106"/>
        <v>8.863999999999999</v>
      </c>
      <c r="Z132" s="226">
        <f t="shared" si="107"/>
        <v>3.6000000000001364E-2</v>
      </c>
      <c r="AB132" s="231" t="s">
        <v>168</v>
      </c>
      <c r="AC132" s="380">
        <v>8.9</v>
      </c>
      <c r="AD132" s="380">
        <v>1.25</v>
      </c>
      <c r="AE132" s="380">
        <v>0.52</v>
      </c>
      <c r="AF132" s="380">
        <v>88</v>
      </c>
      <c r="AG132" s="224">
        <f t="shared" si="108"/>
        <v>7.8125</v>
      </c>
      <c r="AH132" s="225">
        <f t="shared" si="109"/>
        <v>8.8778409090909083</v>
      </c>
      <c r="AI132" s="226">
        <f t="shared" si="110"/>
        <v>2.2159090909092072E-2</v>
      </c>
      <c r="AK132" s="231" t="s">
        <v>168</v>
      </c>
      <c r="AL132" s="427">
        <v>8.9</v>
      </c>
      <c r="AM132" s="427">
        <v>1.25</v>
      </c>
      <c r="AN132" s="427">
        <v>0.52</v>
      </c>
      <c r="AO132" s="427">
        <v>88</v>
      </c>
      <c r="AP132" s="224">
        <f t="shared" si="111"/>
        <v>7.8125</v>
      </c>
      <c r="AQ132" s="225">
        <f t="shared" si="112"/>
        <v>8.8778409090909083</v>
      </c>
      <c r="AR132" s="226">
        <f t="shared" si="74"/>
        <v>2.2159090909092072E-2</v>
      </c>
    </row>
    <row r="133" spans="1:44" x14ac:dyDescent="0.3">
      <c r="A133" s="45" t="str">
        <f>IF(AND(Programm!$AD$6=2020,J133&lt;&gt;""),J133,IF(AND(Programm!$AD$6=2021,S133&lt;&gt;""),S133,IF(AND(Programm!$AD$6=2022,AB133&lt;&gt;""),AB133,IF(AND(Programm!$AD$6=2023,AK133&lt;&gt;""),AK133,""))))</f>
        <v>Kartoffelschälabfälle, gedämpft</v>
      </c>
      <c r="B133" s="389">
        <f>IF(AND(Programm!$AD$6=2020,K133&lt;&gt;""),K133,IF(AND(Programm!$AD$6=2021,T133&lt;&gt;""),T133,IF(AND(Programm!$AD$6=2022,AC133&lt;&gt;""),AC133,IF(AND(Programm!$AD$6=2023,AL133&lt;&gt;""),AL133,""))))</f>
        <v>10.5</v>
      </c>
      <c r="C133" s="389">
        <f>IF(AND(Programm!$AD$6=2020,L133&lt;&gt;""),L133,IF(AND(Programm!$AD$6=2021,U133&lt;&gt;""),U133,IF(AND(Programm!$AD$6=2022,AD133&lt;&gt;""),AD133,IF(AND(Programm!$AD$6=2023,AM133&lt;&gt;""),AM133,""))))</f>
        <v>0.18</v>
      </c>
      <c r="D133" s="389">
        <f>IF(AND(Programm!$AD$6=2020,M133&lt;&gt;""),M133,IF(AND(Programm!$AD$6=2021,V133&lt;&gt;""),V133,IF(AND(Programm!$AD$6=2022,AE133&lt;&gt;""),AE133,IF(AND(Programm!$AD$6=2023,AN133&lt;&gt;""),AN133,""))))</f>
        <v>0.06</v>
      </c>
      <c r="E133" s="389">
        <f>IF(AND(Programm!$AD$6=2020,N133&lt;&gt;""),N133,IF(AND(Programm!$AD$6=2021,W133&lt;&gt;""),W133,IF(AND(Programm!$AD$6=2022,AF133&lt;&gt;""),AF133,IF(AND(Programm!$AD$6=2023,AO133&lt;&gt;""),AO133,""))))</f>
        <v>11</v>
      </c>
      <c r="F133" s="389">
        <f>IF(AND(Programm!$AD$6=2020,O133&lt;&gt;""),O133,IF(AND(Programm!$AD$6=2021,X133&lt;&gt;""),X133,IF(AND(Programm!$AD$6=2022,AG133&lt;&gt;""),AG133,IF(AND(Programm!$AD$6=2023,AP133&lt;&gt;""),AP133,""))))</f>
        <v>1.125</v>
      </c>
      <c r="G133" s="389">
        <f>IF(AND(Programm!$AD$6=2020,P133&lt;&gt;""),P133,IF(AND(Programm!$AD$6=2021,Y133&lt;&gt;""),Y133,IF(AND(Programm!$AD$6=2022,AH133&lt;&gt;""),AH133,IF(AND(Programm!$AD$6=2023,AQ133&lt;&gt;""),AQ133,""))))</f>
        <v>10.227272727272728</v>
      </c>
      <c r="H133" s="389">
        <f>IF(AND(Programm!$AD$6=2020,Q133&lt;&gt;""),Q133,IF(AND(Programm!$AD$6=2021,Z133&lt;&gt;""),Z133,IF(AND(Programm!$AD$6=2022,AI133&lt;&gt;""),AI133,IF(AND(Programm!$AD$6=2023,AR133&lt;&gt;""),AR133,""))))</f>
        <v>0.2727272727272716</v>
      </c>
      <c r="J133" s="231" t="s">
        <v>60</v>
      </c>
      <c r="K133" s="220">
        <v>10.5</v>
      </c>
      <c r="L133" s="221">
        <v>0.18479999999999999</v>
      </c>
      <c r="M133" s="222">
        <v>6.3002500000000003E-2</v>
      </c>
      <c r="N133" s="223">
        <v>11</v>
      </c>
      <c r="O133" s="224">
        <f t="shared" si="102"/>
        <v>1.155</v>
      </c>
      <c r="P133" s="225">
        <f t="shared" si="103"/>
        <v>10.5</v>
      </c>
      <c r="Q133" s="226">
        <f t="shared" si="104"/>
        <v>0</v>
      </c>
      <c r="S133" s="231" t="s">
        <v>60</v>
      </c>
      <c r="T133" s="220">
        <v>10.5</v>
      </c>
      <c r="U133" s="221">
        <v>0.18479999999999999</v>
      </c>
      <c r="V133" s="222">
        <v>6.3002500000000003E-2</v>
      </c>
      <c r="W133" s="223">
        <v>11</v>
      </c>
      <c r="X133" s="224">
        <f t="shared" si="105"/>
        <v>1.155</v>
      </c>
      <c r="Y133" s="225">
        <f t="shared" si="106"/>
        <v>10.5</v>
      </c>
      <c r="Z133" s="226">
        <f t="shared" si="107"/>
        <v>0</v>
      </c>
      <c r="AB133" s="231" t="s">
        <v>60</v>
      </c>
      <c r="AC133" s="380">
        <v>10.5</v>
      </c>
      <c r="AD133" s="380">
        <v>0.18</v>
      </c>
      <c r="AE133" s="380">
        <v>0.06</v>
      </c>
      <c r="AF133" s="380">
        <v>11</v>
      </c>
      <c r="AG133" s="224">
        <f t="shared" si="108"/>
        <v>1.125</v>
      </c>
      <c r="AH133" s="225">
        <f t="shared" si="109"/>
        <v>10.227272727272728</v>
      </c>
      <c r="AI133" s="226">
        <f t="shared" si="110"/>
        <v>0.2727272727272716</v>
      </c>
      <c r="AK133" s="231" t="s">
        <v>60</v>
      </c>
      <c r="AL133" s="427">
        <v>10.5</v>
      </c>
      <c r="AM133" s="427">
        <v>0.18</v>
      </c>
      <c r="AN133" s="427">
        <v>0.06</v>
      </c>
      <c r="AO133" s="427">
        <v>11</v>
      </c>
      <c r="AP133" s="224">
        <f t="shared" si="111"/>
        <v>1.125</v>
      </c>
      <c r="AQ133" s="225">
        <f t="shared" si="112"/>
        <v>10.227272727272728</v>
      </c>
      <c r="AR133" s="226">
        <f t="shared" si="74"/>
        <v>0.2727272727272716</v>
      </c>
    </row>
    <row r="134" spans="1:44" x14ac:dyDescent="0.3">
      <c r="A134" s="45" t="str">
        <f>IF(AND(Programm!$AD$6=2020,J134&lt;&gt;""),J134,IF(AND(Programm!$AD$6=2021,S134&lt;&gt;""),S134,IF(AND(Programm!$AD$6=2022,AB134&lt;&gt;""),AB134,IF(AND(Programm!$AD$6=2023,AK134&lt;&gt;""),AK134,""))))</f>
        <v>Kartoffelstärke</v>
      </c>
      <c r="B134" s="389">
        <f>IF(AND(Programm!$AD$6=2020,K134&lt;&gt;""),K134,IF(AND(Programm!$AD$6=2021,T134&lt;&gt;""),T134,IF(AND(Programm!$AD$6=2022,AC134&lt;&gt;""),AC134,IF(AND(Programm!$AD$6=2023,AL134&lt;&gt;""),AL134,""))))</f>
        <v>0.3</v>
      </c>
      <c r="C134" s="389">
        <f>IF(AND(Programm!$AD$6=2020,L134&lt;&gt;""),L134,IF(AND(Programm!$AD$6=2021,U134&lt;&gt;""),U134,IF(AND(Programm!$AD$6=2022,AD134&lt;&gt;""),AD134,IF(AND(Programm!$AD$6=2023,AM134&lt;&gt;""),AM134,""))))</f>
        <v>0.05</v>
      </c>
      <c r="D134" s="389">
        <f>IF(AND(Programm!$AD$6=2020,M134&lt;&gt;""),M134,IF(AND(Programm!$AD$6=2021,V134&lt;&gt;""),V134,IF(AND(Programm!$AD$6=2022,AE134&lt;&gt;""),AE134,IF(AND(Programm!$AD$6=2023,AN134&lt;&gt;""),AN134,""))))</f>
        <v>0.12</v>
      </c>
      <c r="E134" s="389">
        <f>IF(AND(Programm!$AD$6=2020,N134&lt;&gt;""),N134,IF(AND(Programm!$AD$6=2021,W134&lt;&gt;""),W134,IF(AND(Programm!$AD$6=2022,AF134&lt;&gt;""),AF134,IF(AND(Programm!$AD$6=2023,AO134&lt;&gt;""),AO134,""))))</f>
        <v>88</v>
      </c>
      <c r="F134" s="389">
        <f>IF(AND(Programm!$AD$6=2020,O134&lt;&gt;""),O134,IF(AND(Programm!$AD$6=2021,X134&lt;&gt;""),X134,IF(AND(Programm!$AD$6=2022,AG134&lt;&gt;""),AG134,IF(AND(Programm!$AD$6=2023,AP134&lt;&gt;""),AP134,""))))</f>
        <v>0.3125</v>
      </c>
      <c r="G134" s="389">
        <f>IF(AND(Programm!$AD$6=2020,P134&lt;&gt;""),P134,IF(AND(Programm!$AD$6=2021,Y134&lt;&gt;""),Y134,IF(AND(Programm!$AD$6=2022,AH134&lt;&gt;""),AH134,IF(AND(Programm!$AD$6=2023,AQ134&lt;&gt;""),AQ134,""))))</f>
        <v>0.35511363636363635</v>
      </c>
      <c r="H134" s="389">
        <f>IF(AND(Programm!$AD$6=2020,Q134&lt;&gt;""),Q134,IF(AND(Programm!$AD$6=2021,Z134&lt;&gt;""),Z134,IF(AND(Programm!$AD$6=2022,AI134&lt;&gt;""),AI134,IF(AND(Programm!$AD$6=2023,AR134&lt;&gt;""),AR134,""))))</f>
        <v>-5.5113636363636365E-2</v>
      </c>
      <c r="J134" s="231" t="s">
        <v>169</v>
      </c>
      <c r="K134" s="220">
        <v>0.3</v>
      </c>
      <c r="L134" s="221">
        <v>4.8012800000000001E-2</v>
      </c>
      <c r="M134" s="222">
        <v>0.1209648</v>
      </c>
      <c r="N134" s="223">
        <v>88</v>
      </c>
      <c r="O134" s="224">
        <f t="shared" si="102"/>
        <v>0.30008000000000001</v>
      </c>
      <c r="P134" s="225">
        <f t="shared" si="103"/>
        <v>0.34100000000000003</v>
      </c>
      <c r="Q134" s="226">
        <f t="shared" si="104"/>
        <v>-4.1000000000000036E-2</v>
      </c>
      <c r="S134" s="231" t="s">
        <v>169</v>
      </c>
      <c r="T134" s="220">
        <v>0.3</v>
      </c>
      <c r="U134" s="221">
        <v>4.8012800000000001E-2</v>
      </c>
      <c r="V134" s="222">
        <v>0.1209648</v>
      </c>
      <c r="W134" s="223">
        <v>88</v>
      </c>
      <c r="X134" s="224">
        <f t="shared" si="105"/>
        <v>0.30008000000000001</v>
      </c>
      <c r="Y134" s="225">
        <f t="shared" si="106"/>
        <v>0.34100000000000003</v>
      </c>
      <c r="Z134" s="226">
        <f t="shared" si="107"/>
        <v>-4.1000000000000036E-2</v>
      </c>
      <c r="AB134" s="231" t="s">
        <v>169</v>
      </c>
      <c r="AC134" s="380">
        <v>0.3</v>
      </c>
      <c r="AD134" s="380">
        <v>0.05</v>
      </c>
      <c r="AE134" s="380">
        <v>0.12</v>
      </c>
      <c r="AF134" s="380">
        <v>88</v>
      </c>
      <c r="AG134" s="224">
        <f t="shared" si="108"/>
        <v>0.3125</v>
      </c>
      <c r="AH134" s="225">
        <f t="shared" si="109"/>
        <v>0.35511363636363635</v>
      </c>
      <c r="AI134" s="226">
        <f t="shared" si="110"/>
        <v>-5.5113636363636365E-2</v>
      </c>
      <c r="AK134" s="231" t="s">
        <v>169</v>
      </c>
      <c r="AL134" s="427">
        <v>0.3</v>
      </c>
      <c r="AM134" s="427">
        <v>0.05</v>
      </c>
      <c r="AN134" s="427">
        <v>0.12</v>
      </c>
      <c r="AO134" s="427">
        <v>88</v>
      </c>
      <c r="AP134" s="224">
        <f t="shared" si="111"/>
        <v>0.3125</v>
      </c>
      <c r="AQ134" s="225">
        <f t="shared" si="112"/>
        <v>0.35511363636363635</v>
      </c>
      <c r="AR134" s="226">
        <f t="shared" si="74"/>
        <v>-5.5113636363636365E-2</v>
      </c>
    </row>
    <row r="135" spans="1:44" x14ac:dyDescent="0.3">
      <c r="A135" s="45" t="str">
        <f>IF(AND(Programm!$AD$6=2020,J135&lt;&gt;""),J135,IF(AND(Programm!$AD$6=2021,S135&lt;&gt;""),S135,IF(AND(Programm!$AD$6=2022,AB135&lt;&gt;""),AB135,IF(AND(Programm!$AD$6=2023,AK135&lt;&gt;""),AK135,""))))</f>
        <v>Kohlensaurer Kalk</v>
      </c>
      <c r="B135" s="389">
        <f>IF(AND(Programm!$AD$6=2020,K135&lt;&gt;""),K135,IF(AND(Programm!$AD$6=2021,T135&lt;&gt;""),T135,IF(AND(Programm!$AD$6=2022,AC135&lt;&gt;""),AC135,IF(AND(Programm!$AD$6=2023,AL135&lt;&gt;""),AL135,""))))</f>
        <v>0</v>
      </c>
      <c r="C135" s="389">
        <f>IF(AND(Programm!$AD$6=2020,L135&lt;&gt;""),L135,IF(AND(Programm!$AD$6=2021,U135&lt;&gt;""),U135,IF(AND(Programm!$AD$6=2022,AD135&lt;&gt;""),AD135,IF(AND(Programm!$AD$6=2023,AM135&lt;&gt;""),AM135,""))))</f>
        <v>0</v>
      </c>
      <c r="D135" s="389">
        <f>IF(AND(Programm!$AD$6=2020,M135&lt;&gt;""),M135,IF(AND(Programm!$AD$6=2021,V135&lt;&gt;""),V135,IF(AND(Programm!$AD$6=2022,AE135&lt;&gt;""),AE135,IF(AND(Programm!$AD$6=2023,AN135&lt;&gt;""),AN135,""))))</f>
        <v>0.09</v>
      </c>
      <c r="E135" s="389">
        <f>IF(AND(Programm!$AD$6=2020,N135&lt;&gt;""),N135,IF(AND(Programm!$AD$6=2021,W135&lt;&gt;""),W135,IF(AND(Programm!$AD$6=2022,AF135&lt;&gt;""),AF135,IF(AND(Programm!$AD$6=2023,AO135&lt;&gt;""),AO135,""))))</f>
        <v>100</v>
      </c>
      <c r="F135" s="389">
        <f>IF(AND(Programm!$AD$6=2020,O135&lt;&gt;""),O135,IF(AND(Programm!$AD$6=2021,X135&lt;&gt;""),X135,IF(AND(Programm!$AD$6=2022,AG135&lt;&gt;""),AG135,IF(AND(Programm!$AD$6=2023,AP135&lt;&gt;""),AP135,""))))</f>
        <v>0</v>
      </c>
      <c r="G135" s="389">
        <f>IF(AND(Programm!$AD$6=2020,P135&lt;&gt;""),P135,IF(AND(Programm!$AD$6=2021,Y135&lt;&gt;""),Y135,IF(AND(Programm!$AD$6=2022,AH135&lt;&gt;""),AH135,IF(AND(Programm!$AD$6=2023,AQ135&lt;&gt;""),AQ135,""))))</f>
        <v>0</v>
      </c>
      <c r="H135" s="389">
        <f>IF(AND(Programm!$AD$6=2020,Q135&lt;&gt;""),Q135,IF(AND(Programm!$AD$6=2021,Z135&lt;&gt;""),Z135,IF(AND(Programm!$AD$6=2022,AI135&lt;&gt;""),AI135,IF(AND(Programm!$AD$6=2023,AR135&lt;&gt;""),AR135,""))))</f>
        <v>0</v>
      </c>
      <c r="J135" s="231" t="s">
        <v>170</v>
      </c>
      <c r="K135" s="220">
        <v>0</v>
      </c>
      <c r="L135" s="221">
        <v>0</v>
      </c>
      <c r="M135" s="222">
        <v>9.1365080000000001E-2</v>
      </c>
      <c r="N135" s="223">
        <v>99.7</v>
      </c>
      <c r="O135" s="224">
        <f t="shared" si="102"/>
        <v>0</v>
      </c>
      <c r="P135" s="225">
        <f t="shared" si="103"/>
        <v>0</v>
      </c>
      <c r="Q135" s="226">
        <f t="shared" si="104"/>
        <v>0</v>
      </c>
      <c r="S135" s="231" t="s">
        <v>170</v>
      </c>
      <c r="T135" s="220">
        <v>0</v>
      </c>
      <c r="U135" s="221">
        <v>0</v>
      </c>
      <c r="V135" s="222">
        <v>9.1365080000000001E-2</v>
      </c>
      <c r="W135" s="223">
        <v>99.7</v>
      </c>
      <c r="X135" s="224">
        <f t="shared" si="105"/>
        <v>0</v>
      </c>
      <c r="Y135" s="225">
        <f t="shared" si="106"/>
        <v>0</v>
      </c>
      <c r="Z135" s="226">
        <f t="shared" si="107"/>
        <v>0</v>
      </c>
      <c r="AB135" s="231" t="s">
        <v>170</v>
      </c>
      <c r="AC135" s="380">
        <v>0</v>
      </c>
      <c r="AD135" s="380">
        <v>0</v>
      </c>
      <c r="AE135" s="380">
        <v>0.09</v>
      </c>
      <c r="AF135" s="381">
        <v>100</v>
      </c>
      <c r="AG135" s="224">
        <f t="shared" si="108"/>
        <v>0</v>
      </c>
      <c r="AH135" s="225">
        <f t="shared" si="109"/>
        <v>0</v>
      </c>
      <c r="AI135" s="226">
        <f t="shared" si="110"/>
        <v>0</v>
      </c>
      <c r="AK135" s="231" t="s">
        <v>170</v>
      </c>
      <c r="AL135" s="427">
        <v>0</v>
      </c>
      <c r="AM135" s="427">
        <v>0</v>
      </c>
      <c r="AN135" s="427">
        <v>0.09</v>
      </c>
      <c r="AO135" s="427">
        <v>100</v>
      </c>
      <c r="AP135" s="224">
        <f t="shared" si="111"/>
        <v>0</v>
      </c>
      <c r="AQ135" s="225">
        <f t="shared" si="112"/>
        <v>0</v>
      </c>
      <c r="AR135" s="226">
        <f t="shared" si="74"/>
        <v>0</v>
      </c>
    </row>
    <row r="136" spans="1:44" x14ac:dyDescent="0.3">
      <c r="A136" s="45" t="str">
        <f>IF(AND(Programm!$AD$6=2020,J136&lt;&gt;""),J136,IF(AND(Programm!$AD$6=2021,S136&lt;&gt;""),S136,IF(AND(Programm!$AD$6=2022,AB136&lt;&gt;""),AB136,IF(AND(Programm!$AD$6=2023,AK136&lt;&gt;""),AK136,""))))</f>
        <v>Lab-/Süßmolke</v>
      </c>
      <c r="B136" s="389">
        <f>IF(AND(Programm!$AD$6=2020,K136&lt;&gt;""),K136,IF(AND(Programm!$AD$6=2021,T136&lt;&gt;""),T136,IF(AND(Programm!$AD$6=2022,AC136&lt;&gt;""),AC136,IF(AND(Programm!$AD$6=2023,AL136&lt;&gt;""),AL136,""))))</f>
        <v>13.7</v>
      </c>
      <c r="C136" s="389">
        <f>IF(AND(Programm!$AD$6=2020,L136&lt;&gt;""),L136,IF(AND(Programm!$AD$6=2021,U136&lt;&gt;""),U136,IF(AND(Programm!$AD$6=2022,AD136&lt;&gt;""),AD136,IF(AND(Programm!$AD$6=2023,AM136&lt;&gt;""),AM136,""))))</f>
        <v>0.11</v>
      </c>
      <c r="D136" s="389">
        <f>IF(AND(Programm!$AD$6=2020,M136&lt;&gt;""),M136,IF(AND(Programm!$AD$6=2021,V136&lt;&gt;""),V136,IF(AND(Programm!$AD$6=2022,AE136&lt;&gt;""),AE136,IF(AND(Programm!$AD$6=2023,AN136&lt;&gt;""),AN136,""))))</f>
        <v>0.1</v>
      </c>
      <c r="E136" s="389">
        <f>IF(AND(Programm!$AD$6=2020,N136&lt;&gt;""),N136,IF(AND(Programm!$AD$6=2021,W136&lt;&gt;""),W136,IF(AND(Programm!$AD$6=2022,AF136&lt;&gt;""),AF136,IF(AND(Programm!$AD$6=2023,AO136&lt;&gt;""),AO136,""))))</f>
        <v>5</v>
      </c>
      <c r="F136" s="389">
        <f>IF(AND(Programm!$AD$6=2020,O136&lt;&gt;""),O136,IF(AND(Programm!$AD$6=2021,X136&lt;&gt;""),X136,IF(AND(Programm!$AD$6=2022,AG136&lt;&gt;""),AG136,IF(AND(Programm!$AD$6=2023,AP136&lt;&gt;""),AP136,""))))</f>
        <v>0.6875</v>
      </c>
      <c r="G136" s="389">
        <f>IF(AND(Programm!$AD$6=2020,P136&lt;&gt;""),P136,IF(AND(Programm!$AD$6=2021,Y136&lt;&gt;""),Y136,IF(AND(Programm!$AD$6=2022,AH136&lt;&gt;""),AH136,IF(AND(Programm!$AD$6=2023,AQ136&lt;&gt;""),AQ136,""))))</f>
        <v>13.750000000000002</v>
      </c>
      <c r="H136" s="389">
        <f>IF(AND(Programm!$AD$6=2020,Q136&lt;&gt;""),Q136,IF(AND(Programm!$AD$6=2021,Z136&lt;&gt;""),Z136,IF(AND(Programm!$AD$6=2022,AI136&lt;&gt;""),AI136,IF(AND(Programm!$AD$6=2023,AR136&lt;&gt;""),AR136,""))))</f>
        <v>-5.0000000000002487E-2</v>
      </c>
      <c r="J136" s="231" t="s">
        <v>171</v>
      </c>
      <c r="K136" s="220">
        <v>13.7</v>
      </c>
      <c r="L136" s="221">
        <v>0.1096</v>
      </c>
      <c r="M136" s="222">
        <v>9.8169350000000002E-2</v>
      </c>
      <c r="N136" s="223">
        <v>5</v>
      </c>
      <c r="O136" s="224">
        <f t="shared" si="102"/>
        <v>0.68500000000000005</v>
      </c>
      <c r="P136" s="225">
        <f t="shared" si="103"/>
        <v>13.700000000000001</v>
      </c>
      <c r="Q136" s="226">
        <f t="shared" si="104"/>
        <v>0</v>
      </c>
      <c r="S136" s="231" t="s">
        <v>171</v>
      </c>
      <c r="T136" s="220">
        <v>13.7</v>
      </c>
      <c r="U136" s="221">
        <v>0.1096</v>
      </c>
      <c r="V136" s="222">
        <v>9.8169350000000002E-2</v>
      </c>
      <c r="W136" s="223">
        <v>5</v>
      </c>
      <c r="X136" s="224">
        <f t="shared" si="105"/>
        <v>0.68500000000000005</v>
      </c>
      <c r="Y136" s="225">
        <f t="shared" si="106"/>
        <v>13.700000000000001</v>
      </c>
      <c r="Z136" s="226">
        <f t="shared" si="107"/>
        <v>0</v>
      </c>
      <c r="AB136" s="231" t="s">
        <v>171</v>
      </c>
      <c r="AC136" s="380">
        <v>13.7</v>
      </c>
      <c r="AD136" s="380">
        <v>0.11</v>
      </c>
      <c r="AE136" s="380">
        <v>0.1</v>
      </c>
      <c r="AF136" s="380">
        <v>5</v>
      </c>
      <c r="AG136" s="224">
        <f t="shared" si="108"/>
        <v>0.6875</v>
      </c>
      <c r="AH136" s="225">
        <f t="shared" si="109"/>
        <v>13.750000000000002</v>
      </c>
      <c r="AI136" s="226">
        <f t="shared" si="110"/>
        <v>-5.0000000000002487E-2</v>
      </c>
      <c r="AK136" s="231" t="s">
        <v>171</v>
      </c>
      <c r="AL136" s="427">
        <v>13.7</v>
      </c>
      <c r="AM136" s="427">
        <v>0.11</v>
      </c>
      <c r="AN136" s="427">
        <v>0.1</v>
      </c>
      <c r="AO136" s="427">
        <v>5</v>
      </c>
      <c r="AP136" s="224">
        <f t="shared" si="111"/>
        <v>0.6875</v>
      </c>
      <c r="AQ136" s="225">
        <f t="shared" si="112"/>
        <v>13.750000000000002</v>
      </c>
      <c r="AR136" s="226">
        <f t="shared" ref="AR136:AR163" si="113">+AL136-AQ136</f>
        <v>-5.0000000000002487E-2</v>
      </c>
    </row>
    <row r="137" spans="1:44" x14ac:dyDescent="0.3">
      <c r="A137" s="45" t="str">
        <f>IF(AND(Programm!$AD$6=2020,J137&lt;&gt;""),J137,IF(AND(Programm!$AD$6=2021,S137&lt;&gt;""),S137,IF(AND(Programm!$AD$6=2022,AB137&lt;&gt;""),AB137,IF(AND(Programm!$AD$6=2023,AK137&lt;&gt;""),AK137,""))))</f>
        <v>Futteröl</v>
      </c>
      <c r="B137" s="389">
        <f>IF(AND(Programm!$AD$6=2020,K137&lt;&gt;""),K137,IF(AND(Programm!$AD$6=2021,T137&lt;&gt;""),T137,IF(AND(Programm!$AD$6=2022,AC137&lt;&gt;""),AC137,IF(AND(Programm!$AD$6=2023,AL137&lt;&gt;""),AL137,""))))</f>
        <v>0</v>
      </c>
      <c r="C137" s="389">
        <f>IF(AND(Programm!$AD$6=2020,L137&lt;&gt;""),L137,IF(AND(Programm!$AD$6=2021,U137&lt;&gt;""),U137,IF(AND(Programm!$AD$6=2022,AD137&lt;&gt;""),AD137,IF(AND(Programm!$AD$6=2023,AM137&lt;&gt;""),AM137,""))))</f>
        <v>0</v>
      </c>
      <c r="D137" s="389">
        <f>IF(AND(Programm!$AD$6=2020,M137&lt;&gt;""),M137,IF(AND(Programm!$AD$6=2021,V137&lt;&gt;""),V137,IF(AND(Programm!$AD$6=2022,AE137&lt;&gt;""),AE137,IF(AND(Programm!$AD$6=2023,AN137&lt;&gt;""),AN137,""))))</f>
        <v>0</v>
      </c>
      <c r="E137" s="389">
        <f>IF(AND(Programm!$AD$6=2020,N137&lt;&gt;""),N137,IF(AND(Programm!$AD$6=2021,W137&lt;&gt;""),W137,IF(AND(Programm!$AD$6=2022,AF137&lt;&gt;""),AF137,IF(AND(Programm!$AD$6=2023,AO137&lt;&gt;""),AO137,""))))</f>
        <v>100</v>
      </c>
      <c r="F137" s="389">
        <f>IF(AND(Programm!$AD$6=2020,O137&lt;&gt;""),O137,IF(AND(Programm!$AD$6=2021,X137&lt;&gt;""),X137,IF(AND(Programm!$AD$6=2022,AG137&lt;&gt;""),AG137,IF(AND(Programm!$AD$6=2023,AP137&lt;&gt;""),AP137,""))))</f>
        <v>0</v>
      </c>
      <c r="G137" s="389">
        <f>IF(AND(Programm!$AD$6=2020,P137&lt;&gt;""),P137,IF(AND(Programm!$AD$6=2021,Y137&lt;&gt;""),Y137,IF(AND(Programm!$AD$6=2022,AH137&lt;&gt;""),AH137,IF(AND(Programm!$AD$6=2023,AQ137&lt;&gt;""),AQ137,""))))</f>
        <v>0</v>
      </c>
      <c r="H137" s="389">
        <f>IF(AND(Programm!$AD$6=2020,Q137&lt;&gt;""),Q137,IF(AND(Programm!$AD$6=2021,Z137&lt;&gt;""),Z137,IF(AND(Programm!$AD$6=2022,AI137&lt;&gt;""),AI137,IF(AND(Programm!$AD$6=2023,AR137&lt;&gt;""),AR137,""))))</f>
        <v>0</v>
      </c>
      <c r="J137" s="231" t="s">
        <v>172</v>
      </c>
      <c r="K137" s="220">
        <v>0</v>
      </c>
      <c r="L137" s="221">
        <v>0</v>
      </c>
      <c r="M137" s="222">
        <v>0</v>
      </c>
      <c r="N137" s="223">
        <v>99.9</v>
      </c>
      <c r="O137" s="224">
        <f t="shared" si="102"/>
        <v>0</v>
      </c>
      <c r="P137" s="225">
        <f t="shared" si="103"/>
        <v>0</v>
      </c>
      <c r="Q137" s="226">
        <f t="shared" si="104"/>
        <v>0</v>
      </c>
      <c r="S137" s="231" t="s">
        <v>172</v>
      </c>
      <c r="T137" s="220">
        <v>0</v>
      </c>
      <c r="U137" s="221">
        <v>0</v>
      </c>
      <c r="V137" s="222">
        <v>0</v>
      </c>
      <c r="W137" s="223">
        <v>99.9</v>
      </c>
      <c r="X137" s="224">
        <f t="shared" si="105"/>
        <v>0</v>
      </c>
      <c r="Y137" s="225">
        <f t="shared" si="106"/>
        <v>0</v>
      </c>
      <c r="Z137" s="226">
        <f t="shared" si="107"/>
        <v>0</v>
      </c>
      <c r="AB137" s="231" t="s">
        <v>172</v>
      </c>
      <c r="AC137" s="380">
        <v>0</v>
      </c>
      <c r="AD137" s="380">
        <v>0</v>
      </c>
      <c r="AE137" s="380">
        <v>0</v>
      </c>
      <c r="AF137" s="380">
        <v>100</v>
      </c>
      <c r="AG137" s="224">
        <f t="shared" si="108"/>
        <v>0</v>
      </c>
      <c r="AH137" s="225">
        <f t="shared" si="109"/>
        <v>0</v>
      </c>
      <c r="AI137" s="226">
        <f t="shared" si="110"/>
        <v>0</v>
      </c>
      <c r="AK137" s="231" t="s">
        <v>172</v>
      </c>
      <c r="AL137" s="427">
        <v>0</v>
      </c>
      <c r="AM137" s="427">
        <v>0</v>
      </c>
      <c r="AN137" s="427">
        <v>0</v>
      </c>
      <c r="AO137" s="427">
        <v>100</v>
      </c>
      <c r="AP137" s="224">
        <f t="shared" si="111"/>
        <v>0</v>
      </c>
      <c r="AQ137" s="225">
        <f t="shared" si="112"/>
        <v>0</v>
      </c>
      <c r="AR137" s="226">
        <f t="shared" si="113"/>
        <v>0</v>
      </c>
    </row>
    <row r="138" spans="1:44" x14ac:dyDescent="0.3">
      <c r="A138" s="45" t="str">
        <f>IF(AND(Programm!$AD$6=2020,J138&lt;&gt;""),J138,IF(AND(Programm!$AD$6=2021,S138&lt;&gt;""),S138,IF(AND(Programm!$AD$6=2022,AB138&lt;&gt;""),AB138,IF(AND(Programm!$AD$6=2023,AK138&lt;&gt;""),AK138,""))))</f>
        <v>Lignozellulose</v>
      </c>
      <c r="B138" s="389">
        <f>IF(AND(Programm!$AD$6=2020,K138&lt;&gt;""),K138,IF(AND(Programm!$AD$6=2021,T138&lt;&gt;""),T138,IF(AND(Programm!$AD$6=2022,AC138&lt;&gt;""),AC138,IF(AND(Programm!$AD$6=2023,AL138&lt;&gt;""),AL138,""))))</f>
        <v>1.5</v>
      </c>
      <c r="C138" s="389">
        <f>IF(AND(Programm!$AD$6=2020,L138&lt;&gt;""),L138,IF(AND(Programm!$AD$6=2021,U138&lt;&gt;""),U138,IF(AND(Programm!$AD$6=2022,AD138&lt;&gt;""),AD138,IF(AND(Programm!$AD$6=2023,AM138&lt;&gt;""),AM138,""))))</f>
        <v>0.22</v>
      </c>
      <c r="D138" s="389">
        <f>IF(AND(Programm!$AD$6=2020,M138&lt;&gt;""),M138,IF(AND(Programm!$AD$6=2021,V138&lt;&gt;""),V138,IF(AND(Programm!$AD$6=2022,AE138&lt;&gt;""),AE138,IF(AND(Programm!$AD$6=2023,AN138&lt;&gt;""),AN138,""))))</f>
        <v>0.04</v>
      </c>
      <c r="E138" s="389">
        <f>IF(AND(Programm!$AD$6=2020,N138&lt;&gt;""),N138,IF(AND(Programm!$AD$6=2021,W138&lt;&gt;""),W138,IF(AND(Programm!$AD$6=2022,AF138&lt;&gt;""),AF138,IF(AND(Programm!$AD$6=2023,AO138&lt;&gt;""),AO138,""))))</f>
        <v>92</v>
      </c>
      <c r="F138" s="389">
        <f>IF(AND(Programm!$AD$6=2020,O138&lt;&gt;""),O138,IF(AND(Programm!$AD$6=2021,X138&lt;&gt;""),X138,IF(AND(Programm!$AD$6=2022,AG138&lt;&gt;""),AG138,IF(AND(Programm!$AD$6=2023,AP138&lt;&gt;""),AP138,""))))</f>
        <v>1.375</v>
      </c>
      <c r="G138" s="389">
        <f>IF(AND(Programm!$AD$6=2020,P138&lt;&gt;""),P138,IF(AND(Programm!$AD$6=2021,Y138&lt;&gt;""),Y138,IF(AND(Programm!$AD$6=2022,AH138&lt;&gt;""),AH138,IF(AND(Programm!$AD$6=2023,AQ138&lt;&gt;""),AQ138,""))))</f>
        <v>1.4945652173913044</v>
      </c>
      <c r="H138" s="389">
        <f>IF(AND(Programm!$AD$6=2020,Q138&lt;&gt;""),Q138,IF(AND(Programm!$AD$6=2021,Z138&lt;&gt;""),Z138,IF(AND(Programm!$AD$6=2022,AI138&lt;&gt;""),AI138,IF(AND(Programm!$AD$6=2023,AR138&lt;&gt;""),AR138,""))))</f>
        <v>5.4347826086955653E-3</v>
      </c>
      <c r="J138" s="231" t="s">
        <v>25</v>
      </c>
      <c r="K138" s="220">
        <v>1.5</v>
      </c>
      <c r="L138" s="221">
        <v>0.2240384</v>
      </c>
      <c r="M138" s="222">
        <v>4.2154400000000002E-2</v>
      </c>
      <c r="N138" s="223">
        <v>92</v>
      </c>
      <c r="O138" s="224">
        <f t="shared" si="102"/>
        <v>1.4002399999999999</v>
      </c>
      <c r="P138" s="225">
        <f t="shared" si="103"/>
        <v>1.522</v>
      </c>
      <c r="Q138" s="226">
        <f t="shared" si="104"/>
        <v>-2.200000000000002E-2</v>
      </c>
      <c r="S138" s="231" t="s">
        <v>25</v>
      </c>
      <c r="T138" s="220">
        <v>1.5</v>
      </c>
      <c r="U138" s="221">
        <v>0.2240384</v>
      </c>
      <c r="V138" s="222">
        <v>4.2154400000000002E-2</v>
      </c>
      <c r="W138" s="223">
        <v>92</v>
      </c>
      <c r="X138" s="224">
        <f t="shared" si="105"/>
        <v>1.4002399999999999</v>
      </c>
      <c r="Y138" s="225">
        <f t="shared" si="106"/>
        <v>1.522</v>
      </c>
      <c r="Z138" s="226">
        <f t="shared" si="107"/>
        <v>-2.200000000000002E-2</v>
      </c>
      <c r="AB138" s="231" t="s">
        <v>25</v>
      </c>
      <c r="AC138" s="380">
        <v>1.5</v>
      </c>
      <c r="AD138" s="380">
        <v>0.22</v>
      </c>
      <c r="AE138" s="380">
        <v>0.04</v>
      </c>
      <c r="AF138" s="380">
        <v>92</v>
      </c>
      <c r="AG138" s="224">
        <f t="shared" si="108"/>
        <v>1.375</v>
      </c>
      <c r="AH138" s="225">
        <f t="shared" si="109"/>
        <v>1.4945652173913044</v>
      </c>
      <c r="AI138" s="226">
        <f t="shared" si="110"/>
        <v>5.4347826086955653E-3</v>
      </c>
      <c r="AK138" s="231" t="s">
        <v>25</v>
      </c>
      <c r="AL138" s="427">
        <v>1.5</v>
      </c>
      <c r="AM138" s="427">
        <v>0.22</v>
      </c>
      <c r="AN138" s="427">
        <v>0.04</v>
      </c>
      <c r="AO138" s="427">
        <v>92</v>
      </c>
      <c r="AP138" s="224">
        <f t="shared" si="111"/>
        <v>1.375</v>
      </c>
      <c r="AQ138" s="225">
        <f t="shared" si="112"/>
        <v>1.4945652173913044</v>
      </c>
      <c r="AR138" s="226">
        <f t="shared" si="113"/>
        <v>5.4347826086955653E-3</v>
      </c>
    </row>
    <row r="139" spans="1:44" x14ac:dyDescent="0.3">
      <c r="A139" s="45" t="str">
        <f>IF(AND(Programm!$AD$6=2020,J139&lt;&gt;""),J139,IF(AND(Programm!$AD$6=2021,S139&lt;&gt;""),S139,IF(AND(Programm!$AD$6=2022,AB139&lt;&gt;""),AB139,IF(AND(Programm!$AD$6=2023,AK139&lt;&gt;""),AK139,""))))</f>
        <v>L-Lysin-HCl</v>
      </c>
      <c r="B139" s="389">
        <f>IF(AND(Programm!$AD$6=2020,K139&lt;&gt;""),K139,IF(AND(Programm!$AD$6=2021,T139&lt;&gt;""),T139,IF(AND(Programm!$AD$6=2022,AC139&lt;&gt;""),AC139,IF(AND(Programm!$AD$6=2023,AL139&lt;&gt;""),AL139,""))))</f>
        <v>79.2</v>
      </c>
      <c r="C139" s="389">
        <f>IF(AND(Programm!$AD$6=2020,L139&lt;&gt;""),L139,IF(AND(Programm!$AD$6=2021,U139&lt;&gt;""),U139,IF(AND(Programm!$AD$6=2022,AD139&lt;&gt;""),AD139,IF(AND(Programm!$AD$6=2023,AM139&lt;&gt;""),AM139,""))))</f>
        <v>12.48</v>
      </c>
      <c r="D139" s="389">
        <f>IF(AND(Programm!$AD$6=2020,M139&lt;&gt;""),M139,IF(AND(Programm!$AD$6=2021,V139&lt;&gt;""),V139,IF(AND(Programm!$AD$6=2022,AE139&lt;&gt;""),AE139,IF(AND(Programm!$AD$6=2023,AN139&lt;&gt;""),AN139,""))))</f>
        <v>0</v>
      </c>
      <c r="E139" s="389">
        <f>IF(AND(Programm!$AD$6=2020,N139&lt;&gt;""),N139,IF(AND(Programm!$AD$6=2021,W139&lt;&gt;""),W139,IF(AND(Programm!$AD$6=2022,AF139&lt;&gt;""),AF139,IF(AND(Programm!$AD$6=2023,AO139&lt;&gt;""),AO139,""))))</f>
        <v>99</v>
      </c>
      <c r="F139" s="389">
        <f>IF(AND(Programm!$AD$6=2020,O139&lt;&gt;""),O139,IF(AND(Programm!$AD$6=2021,X139&lt;&gt;""),X139,IF(AND(Programm!$AD$6=2022,AG139&lt;&gt;""),AG139,IF(AND(Programm!$AD$6=2023,AP139&lt;&gt;""),AP139,""))))</f>
        <v>78</v>
      </c>
      <c r="G139" s="389">
        <f>IF(AND(Programm!$AD$6=2020,P139&lt;&gt;""),P139,IF(AND(Programm!$AD$6=2021,Y139&lt;&gt;""),Y139,IF(AND(Programm!$AD$6=2022,AH139&lt;&gt;""),AH139,IF(AND(Programm!$AD$6=2023,AQ139&lt;&gt;""),AQ139,""))))</f>
        <v>78.787878787878782</v>
      </c>
      <c r="H139" s="389">
        <f>IF(AND(Programm!$AD$6=2020,Q139&lt;&gt;""),Q139,IF(AND(Programm!$AD$6=2021,Z139&lt;&gt;""),Z139,IF(AND(Programm!$AD$6=2022,AI139&lt;&gt;""),AI139,IF(AND(Programm!$AD$6=2023,AR139&lt;&gt;""),AR139,""))))</f>
        <v>0.41212121212122099</v>
      </c>
      <c r="J139" s="231" t="s">
        <v>26</v>
      </c>
      <c r="K139" s="220">
        <v>79.2</v>
      </c>
      <c r="L139" s="221">
        <v>12.480028799999999</v>
      </c>
      <c r="M139" s="222">
        <v>0</v>
      </c>
      <c r="N139" s="223">
        <v>98.5</v>
      </c>
      <c r="O139" s="224">
        <f t="shared" si="102"/>
        <v>78.00018</v>
      </c>
      <c r="P139" s="225">
        <f t="shared" si="103"/>
        <v>79.188000000000002</v>
      </c>
      <c r="Q139" s="226">
        <f t="shared" si="104"/>
        <v>1.2000000000000455E-2</v>
      </c>
      <c r="S139" s="231" t="s">
        <v>26</v>
      </c>
      <c r="T139" s="220">
        <v>79.2</v>
      </c>
      <c r="U139" s="221">
        <v>12.480028799999999</v>
      </c>
      <c r="V139" s="222">
        <v>0</v>
      </c>
      <c r="W139" s="223">
        <v>98.5</v>
      </c>
      <c r="X139" s="224">
        <f t="shared" si="105"/>
        <v>78.00018</v>
      </c>
      <c r="Y139" s="225">
        <f t="shared" si="106"/>
        <v>79.188000000000002</v>
      </c>
      <c r="Z139" s="226">
        <f t="shared" si="107"/>
        <v>1.2000000000000455E-2</v>
      </c>
      <c r="AB139" s="231" t="s">
        <v>26</v>
      </c>
      <c r="AC139" s="380">
        <v>79.2</v>
      </c>
      <c r="AD139" s="380">
        <v>12.48</v>
      </c>
      <c r="AE139" s="380">
        <v>0</v>
      </c>
      <c r="AF139" s="381">
        <v>99</v>
      </c>
      <c r="AG139" s="224">
        <f t="shared" si="108"/>
        <v>78</v>
      </c>
      <c r="AH139" s="225">
        <f t="shared" si="109"/>
        <v>78.787878787878782</v>
      </c>
      <c r="AI139" s="226">
        <f t="shared" si="110"/>
        <v>0.41212121212122099</v>
      </c>
      <c r="AK139" s="231" t="s">
        <v>26</v>
      </c>
      <c r="AL139" s="427">
        <v>79.2</v>
      </c>
      <c r="AM139" s="427">
        <v>12.48</v>
      </c>
      <c r="AN139" s="427">
        <v>0</v>
      </c>
      <c r="AO139" s="427">
        <v>99</v>
      </c>
      <c r="AP139" s="224">
        <f t="shared" si="111"/>
        <v>78</v>
      </c>
      <c r="AQ139" s="225">
        <f t="shared" si="112"/>
        <v>78.787878787878782</v>
      </c>
      <c r="AR139" s="226">
        <f t="shared" si="113"/>
        <v>0.41212121212122099</v>
      </c>
    </row>
    <row r="140" spans="1:44" x14ac:dyDescent="0.3">
      <c r="A140" s="45" t="str">
        <f>IF(AND(Programm!$AD$6=2020,J140&lt;&gt;""),J140,IF(AND(Programm!$AD$6=2021,S140&lt;&gt;""),S140,IF(AND(Programm!$AD$6=2022,AB140&lt;&gt;""),AB140,IF(AND(Programm!$AD$6=2023,AK140&lt;&gt;""),AK140,""))))</f>
        <v>L-Threonin</v>
      </c>
      <c r="B140" s="389">
        <f>IF(AND(Programm!$AD$6=2020,K140&lt;&gt;""),K140,IF(AND(Programm!$AD$6=2021,T140&lt;&gt;""),T140,IF(AND(Programm!$AD$6=2022,AC140&lt;&gt;""),AC140,IF(AND(Programm!$AD$6=2023,AL140&lt;&gt;""),AL140,""))))</f>
        <v>98.99</v>
      </c>
      <c r="C140" s="389">
        <f>IF(AND(Programm!$AD$6=2020,L140&lt;&gt;""),L140,IF(AND(Programm!$AD$6=2021,U140&lt;&gt;""),U140,IF(AND(Programm!$AD$6=2022,AD140&lt;&gt;""),AD140,IF(AND(Programm!$AD$6=2023,AM140&lt;&gt;""),AM140,""))))</f>
        <v>15.68</v>
      </c>
      <c r="D140" s="389">
        <f>IF(AND(Programm!$AD$6=2020,M140&lt;&gt;""),M140,IF(AND(Programm!$AD$6=2021,V140&lt;&gt;""),V140,IF(AND(Programm!$AD$6=2022,AE140&lt;&gt;""),AE140,IF(AND(Programm!$AD$6=2023,AN140&lt;&gt;""),AN140,""))))</f>
        <v>0</v>
      </c>
      <c r="E140" s="389">
        <f>IF(AND(Programm!$AD$6=2020,N140&lt;&gt;""),N140,IF(AND(Programm!$AD$6=2021,W140&lt;&gt;""),W140,IF(AND(Programm!$AD$6=2022,AF140&lt;&gt;""),AF140,IF(AND(Programm!$AD$6=2023,AO140&lt;&gt;""),AO140,""))))</f>
        <v>99</v>
      </c>
      <c r="F140" s="389">
        <f>IF(AND(Programm!$AD$6=2020,O140&lt;&gt;""),O140,IF(AND(Programm!$AD$6=2021,X140&lt;&gt;""),X140,IF(AND(Programm!$AD$6=2022,AG140&lt;&gt;""),AG140,IF(AND(Programm!$AD$6=2023,AP140&lt;&gt;""),AP140,""))))</f>
        <v>98</v>
      </c>
      <c r="G140" s="389">
        <f>IF(AND(Programm!$AD$6=2020,P140&lt;&gt;""),P140,IF(AND(Programm!$AD$6=2021,Y140&lt;&gt;""),Y140,IF(AND(Programm!$AD$6=2022,AH140&lt;&gt;""),AH140,IF(AND(Programm!$AD$6=2023,AQ140&lt;&gt;""),AQ140,""))))</f>
        <v>98.98989898989899</v>
      </c>
      <c r="H140" s="389">
        <f>IF(AND(Programm!$AD$6=2020,Q140&lt;&gt;""),Q140,IF(AND(Programm!$AD$6=2021,Z140&lt;&gt;""),Z140,IF(AND(Programm!$AD$6=2022,AI140&lt;&gt;""),AI140,IF(AND(Programm!$AD$6=2023,AR140&lt;&gt;""),AR140,""))))</f>
        <v>1.0101010100527219E-4</v>
      </c>
      <c r="J140" s="231" t="s">
        <v>27</v>
      </c>
      <c r="K140" s="220">
        <v>98.99</v>
      </c>
      <c r="L140" s="221">
        <v>15.680016</v>
      </c>
      <c r="M140" s="222">
        <v>0</v>
      </c>
      <c r="N140" s="223">
        <v>99</v>
      </c>
      <c r="O140" s="224">
        <f t="shared" si="102"/>
        <v>98.000100000000003</v>
      </c>
      <c r="P140" s="225">
        <f t="shared" si="103"/>
        <v>98.99</v>
      </c>
      <c r="Q140" s="226">
        <f t="shared" si="104"/>
        <v>0</v>
      </c>
      <c r="S140" s="231" t="s">
        <v>27</v>
      </c>
      <c r="T140" s="220">
        <v>98.99</v>
      </c>
      <c r="U140" s="221">
        <v>15.680016</v>
      </c>
      <c r="V140" s="222">
        <v>0</v>
      </c>
      <c r="W140" s="223">
        <v>99</v>
      </c>
      <c r="X140" s="224">
        <f t="shared" si="105"/>
        <v>98.000100000000003</v>
      </c>
      <c r="Y140" s="225">
        <f t="shared" si="106"/>
        <v>98.99</v>
      </c>
      <c r="Z140" s="226">
        <f t="shared" si="107"/>
        <v>0</v>
      </c>
      <c r="AB140" s="231" t="s">
        <v>27</v>
      </c>
      <c r="AC140" s="380">
        <v>98.99</v>
      </c>
      <c r="AD140" s="380">
        <v>15.68</v>
      </c>
      <c r="AE140" s="380">
        <v>0</v>
      </c>
      <c r="AF140" s="380">
        <v>99</v>
      </c>
      <c r="AG140" s="224">
        <f t="shared" si="108"/>
        <v>98</v>
      </c>
      <c r="AH140" s="225">
        <f t="shared" si="109"/>
        <v>98.98989898989899</v>
      </c>
      <c r="AI140" s="226">
        <f t="shared" si="110"/>
        <v>1.0101010100527219E-4</v>
      </c>
      <c r="AK140" s="231" t="s">
        <v>27</v>
      </c>
      <c r="AL140" s="427">
        <v>98.99</v>
      </c>
      <c r="AM140" s="427">
        <v>15.68</v>
      </c>
      <c r="AN140" s="427">
        <v>0</v>
      </c>
      <c r="AO140" s="427">
        <v>99</v>
      </c>
      <c r="AP140" s="224">
        <f t="shared" si="111"/>
        <v>98</v>
      </c>
      <c r="AQ140" s="225">
        <f t="shared" si="112"/>
        <v>98.98989898989899</v>
      </c>
      <c r="AR140" s="226">
        <f t="shared" si="113"/>
        <v>1.0101010100527219E-4</v>
      </c>
    </row>
    <row r="141" spans="1:44" x14ac:dyDescent="0.3">
      <c r="A141" s="45" t="str">
        <f>IF(AND(Programm!$AD$6=2020,J141&lt;&gt;""),J141,IF(AND(Programm!$AD$6=2021,S141&lt;&gt;""),S141,IF(AND(Programm!$AD$6=2022,AB141&lt;&gt;""),AB141,IF(AND(Programm!$AD$6=2023,AK141&lt;&gt;""),AK141,""))))</f>
        <v>Magermilch</v>
      </c>
      <c r="B141" s="389">
        <f>IF(AND(Programm!$AD$6=2020,K141&lt;&gt;""),K141,IF(AND(Programm!$AD$6=2021,T141&lt;&gt;""),T141,IF(AND(Programm!$AD$6=2022,AC141&lt;&gt;""),AC141,IF(AND(Programm!$AD$6=2023,AL141&lt;&gt;""),AL141,""))))</f>
        <v>36.1</v>
      </c>
      <c r="C141" s="389">
        <f>IF(AND(Programm!$AD$6=2020,L141&lt;&gt;""),L141,IF(AND(Programm!$AD$6=2021,U141&lt;&gt;""),U141,IF(AND(Programm!$AD$6=2022,AD141&lt;&gt;""),AD141,IF(AND(Programm!$AD$6=2023,AM141&lt;&gt;""),AM141,""))))</f>
        <v>0.5</v>
      </c>
      <c r="D141" s="389">
        <f>IF(AND(Programm!$AD$6=2020,M141&lt;&gt;""),M141,IF(AND(Programm!$AD$6=2021,V141&lt;&gt;""),V141,IF(AND(Programm!$AD$6=2022,AE141&lt;&gt;""),AE141,IF(AND(Programm!$AD$6=2023,AN141&lt;&gt;""),AN141,""))))</f>
        <v>0.21</v>
      </c>
      <c r="E141" s="389">
        <f>IF(AND(Programm!$AD$6=2020,N141&lt;&gt;""),N141,IF(AND(Programm!$AD$6=2021,W141&lt;&gt;""),W141,IF(AND(Programm!$AD$6=2022,AF141&lt;&gt;""),AF141,IF(AND(Programm!$AD$6=2023,AO141&lt;&gt;""),AO141,""))))</f>
        <v>9</v>
      </c>
      <c r="F141" s="389">
        <f>IF(AND(Programm!$AD$6=2020,O141&lt;&gt;""),O141,IF(AND(Programm!$AD$6=2021,X141&lt;&gt;""),X141,IF(AND(Programm!$AD$6=2022,AG141&lt;&gt;""),AG141,IF(AND(Programm!$AD$6=2023,AP141&lt;&gt;""),AP141,""))))</f>
        <v>3.125</v>
      </c>
      <c r="G141" s="389">
        <f>IF(AND(Programm!$AD$6=2020,P141&lt;&gt;""),P141,IF(AND(Programm!$AD$6=2021,Y141&lt;&gt;""),Y141,IF(AND(Programm!$AD$6=2022,AH141&lt;&gt;""),AH141,IF(AND(Programm!$AD$6=2023,AQ141&lt;&gt;""),AQ141,""))))</f>
        <v>34.722222222222221</v>
      </c>
      <c r="H141" s="389">
        <f>IF(AND(Programm!$AD$6=2020,Q141&lt;&gt;""),Q141,IF(AND(Programm!$AD$6=2021,Z141&lt;&gt;""),Z141,IF(AND(Programm!$AD$6=2022,AI141&lt;&gt;""),AI141,IF(AND(Programm!$AD$6=2023,AR141&lt;&gt;""),AR141,""))))</f>
        <v>1.37777777777778</v>
      </c>
      <c r="J141" s="231" t="s">
        <v>28</v>
      </c>
      <c r="K141" s="220">
        <v>36.1</v>
      </c>
      <c r="L141" s="221">
        <v>0.49673600000000001</v>
      </c>
      <c r="M141" s="222">
        <v>0.21475833999999999</v>
      </c>
      <c r="N141" s="223">
        <v>8.6</v>
      </c>
      <c r="O141" s="224">
        <f t="shared" si="102"/>
        <v>3.1046</v>
      </c>
      <c r="P141" s="225">
        <f t="shared" si="103"/>
        <v>36.1</v>
      </c>
      <c r="Q141" s="226">
        <f t="shared" si="104"/>
        <v>0</v>
      </c>
      <c r="S141" s="231" t="s">
        <v>28</v>
      </c>
      <c r="T141" s="220">
        <v>36.1</v>
      </c>
      <c r="U141" s="221">
        <v>0.49673600000000001</v>
      </c>
      <c r="V141" s="222">
        <v>0.21475833999999999</v>
      </c>
      <c r="W141" s="223">
        <v>8.6</v>
      </c>
      <c r="X141" s="224">
        <f t="shared" si="105"/>
        <v>3.1046</v>
      </c>
      <c r="Y141" s="225">
        <f t="shared" si="106"/>
        <v>36.1</v>
      </c>
      <c r="Z141" s="226">
        <f t="shared" si="107"/>
        <v>0</v>
      </c>
      <c r="AB141" s="231" t="s">
        <v>28</v>
      </c>
      <c r="AC141" s="380">
        <v>36.1</v>
      </c>
      <c r="AD141" s="380">
        <v>0.5</v>
      </c>
      <c r="AE141" s="380">
        <v>0.21</v>
      </c>
      <c r="AF141" s="381">
        <v>9</v>
      </c>
      <c r="AG141" s="224">
        <f t="shared" si="108"/>
        <v>3.125</v>
      </c>
      <c r="AH141" s="225">
        <f t="shared" si="109"/>
        <v>34.722222222222221</v>
      </c>
      <c r="AI141" s="226">
        <f t="shared" si="110"/>
        <v>1.37777777777778</v>
      </c>
      <c r="AK141" s="231" t="s">
        <v>28</v>
      </c>
      <c r="AL141" s="427">
        <v>36.1</v>
      </c>
      <c r="AM141" s="427">
        <v>0.5</v>
      </c>
      <c r="AN141" s="427">
        <v>0.21</v>
      </c>
      <c r="AO141" s="427">
        <v>9</v>
      </c>
      <c r="AP141" s="224">
        <f t="shared" si="111"/>
        <v>3.125</v>
      </c>
      <c r="AQ141" s="225">
        <f t="shared" si="112"/>
        <v>34.722222222222221</v>
      </c>
      <c r="AR141" s="226">
        <f t="shared" si="113"/>
        <v>1.37777777777778</v>
      </c>
    </row>
    <row r="142" spans="1:44" x14ac:dyDescent="0.3">
      <c r="A142" s="45" t="str">
        <f>IF(AND(Programm!$AD$6=2020,J142&lt;&gt;""),J142,IF(AND(Programm!$AD$6=2021,S142&lt;&gt;""),S142,IF(AND(Programm!$AD$6=2022,AB142&lt;&gt;""),AB142,IF(AND(Programm!$AD$6=2023,AK142&lt;&gt;""),AK142,""))))</f>
        <v>Magermilchpulver</v>
      </c>
      <c r="B142" s="389">
        <f>IF(AND(Programm!$AD$6=2020,K142&lt;&gt;""),K142,IF(AND(Programm!$AD$6=2021,T142&lt;&gt;""),T142,IF(AND(Programm!$AD$6=2022,AC142&lt;&gt;""),AC142,IF(AND(Programm!$AD$6=2023,AL142&lt;&gt;""),AL142,""))))</f>
        <v>36.5</v>
      </c>
      <c r="C142" s="389">
        <f>IF(AND(Programm!$AD$6=2020,L142&lt;&gt;""),L142,IF(AND(Programm!$AD$6=2021,U142&lt;&gt;""),U142,IF(AND(Programm!$AD$6=2022,AD142&lt;&gt;""),AD142,IF(AND(Programm!$AD$6=2023,AM142&lt;&gt;""),AM142,""))))</f>
        <v>5.49</v>
      </c>
      <c r="D142" s="389">
        <f>IF(AND(Programm!$AD$6=2020,M142&lt;&gt;""),M142,IF(AND(Programm!$AD$6=2021,V142&lt;&gt;""),V142,IF(AND(Programm!$AD$6=2022,AE142&lt;&gt;""),AE142,IF(AND(Programm!$AD$6=2023,AN142&lt;&gt;""),AN142,""))))</f>
        <v>2.33</v>
      </c>
      <c r="E142" s="389">
        <f>IF(AND(Programm!$AD$6=2020,N142&lt;&gt;""),N142,IF(AND(Programm!$AD$6=2021,W142&lt;&gt;""),W142,IF(AND(Programm!$AD$6=2022,AF142&lt;&gt;""),AF142,IF(AND(Programm!$AD$6=2023,AO142&lt;&gt;""),AO142,""))))</f>
        <v>94</v>
      </c>
      <c r="F142" s="389">
        <f>IF(AND(Programm!$AD$6=2020,O142&lt;&gt;""),O142,IF(AND(Programm!$AD$6=2021,X142&lt;&gt;""),X142,IF(AND(Programm!$AD$6=2022,AG142&lt;&gt;""),AG142,IF(AND(Programm!$AD$6=2023,AP142&lt;&gt;""),AP142,""))))</f>
        <v>34.3125</v>
      </c>
      <c r="G142" s="389">
        <f>IF(AND(Programm!$AD$6=2020,P142&lt;&gt;""),P142,IF(AND(Programm!$AD$6=2021,Y142&lt;&gt;""),Y142,IF(AND(Programm!$AD$6=2022,AH142&lt;&gt;""),AH142,IF(AND(Programm!$AD$6=2023,AQ142&lt;&gt;""),AQ142,""))))</f>
        <v>36.502659574468083</v>
      </c>
      <c r="H142" s="389">
        <f>IF(AND(Programm!$AD$6=2020,Q142&lt;&gt;""),Q142,IF(AND(Programm!$AD$6=2021,Z142&lt;&gt;""),Z142,IF(AND(Programm!$AD$6=2022,AI142&lt;&gt;""),AI142,IF(AND(Programm!$AD$6=2023,AR142&lt;&gt;""),AR142,""))))</f>
        <v>-2.6595744680832922E-3</v>
      </c>
      <c r="J142" s="231" t="s">
        <v>173</v>
      </c>
      <c r="K142" s="220">
        <v>36.5</v>
      </c>
      <c r="L142" s="221">
        <v>5.4880625600000004</v>
      </c>
      <c r="M142" s="222">
        <v>2.3282974799999998</v>
      </c>
      <c r="N142" s="223">
        <v>94.1</v>
      </c>
      <c r="O142" s="224">
        <f t="shared" si="102"/>
        <v>34.300391000000005</v>
      </c>
      <c r="P142" s="225">
        <f t="shared" si="103"/>
        <v>36.451000000000008</v>
      </c>
      <c r="Q142" s="226">
        <f t="shared" si="104"/>
        <v>4.8999999999992383E-2</v>
      </c>
      <c r="S142" s="231" t="s">
        <v>173</v>
      </c>
      <c r="T142" s="220">
        <v>36.5</v>
      </c>
      <c r="U142" s="221">
        <v>5.4880625600000004</v>
      </c>
      <c r="V142" s="222">
        <v>2.3282974799999998</v>
      </c>
      <c r="W142" s="223">
        <v>94.1</v>
      </c>
      <c r="X142" s="224">
        <f t="shared" si="105"/>
        <v>34.300391000000005</v>
      </c>
      <c r="Y142" s="225">
        <f t="shared" si="106"/>
        <v>36.451000000000008</v>
      </c>
      <c r="Z142" s="226">
        <f t="shared" si="107"/>
        <v>4.8999999999992383E-2</v>
      </c>
      <c r="AB142" s="231" t="s">
        <v>173</v>
      </c>
      <c r="AC142" s="380">
        <v>36.5</v>
      </c>
      <c r="AD142" s="380">
        <v>5.49</v>
      </c>
      <c r="AE142" s="380">
        <v>2.33</v>
      </c>
      <c r="AF142" s="380">
        <v>94</v>
      </c>
      <c r="AG142" s="224">
        <f t="shared" si="108"/>
        <v>34.3125</v>
      </c>
      <c r="AH142" s="225">
        <f t="shared" si="109"/>
        <v>36.502659574468083</v>
      </c>
      <c r="AI142" s="226">
        <f t="shared" si="110"/>
        <v>-2.6595744680832922E-3</v>
      </c>
      <c r="AK142" s="231" t="s">
        <v>173</v>
      </c>
      <c r="AL142" s="427">
        <v>36.5</v>
      </c>
      <c r="AM142" s="427">
        <v>5.49</v>
      </c>
      <c r="AN142" s="427">
        <v>2.33</v>
      </c>
      <c r="AO142" s="427">
        <v>94</v>
      </c>
      <c r="AP142" s="224">
        <f t="shared" si="111"/>
        <v>34.3125</v>
      </c>
      <c r="AQ142" s="225">
        <f t="shared" si="112"/>
        <v>36.502659574468083</v>
      </c>
      <c r="AR142" s="226">
        <f t="shared" si="113"/>
        <v>-2.6595744680832922E-3</v>
      </c>
    </row>
    <row r="143" spans="1:44" x14ac:dyDescent="0.3">
      <c r="A143" s="45" t="str">
        <f>IF(AND(Programm!$AD$6=2020,J143&lt;&gt;""),J143,IF(AND(Programm!$AD$6=2021,S143&lt;&gt;""),S143,IF(AND(Programm!$AD$6=2022,AB143&lt;&gt;""),AB143,IF(AND(Programm!$AD$6=2023,AK143&lt;&gt;""),AK143,""))))</f>
        <v>Maiskornsilage</v>
      </c>
      <c r="B143" s="389">
        <f>IF(AND(Programm!$AD$6=2020,K143&lt;&gt;""),K143,IF(AND(Programm!$AD$6=2021,T143&lt;&gt;""),T143,IF(AND(Programm!$AD$6=2022,AC143&lt;&gt;""),AC143,IF(AND(Programm!$AD$6=2023,AL143&lt;&gt;""),AL143,""))))</f>
        <v>10</v>
      </c>
      <c r="C143" s="389">
        <f>IF(AND(Programm!$AD$6=2020,L143&lt;&gt;""),L143,IF(AND(Programm!$AD$6=2021,U143&lt;&gt;""),U143,IF(AND(Programm!$AD$6=2022,AD143&lt;&gt;""),AD143,IF(AND(Programm!$AD$6=2023,AM143&lt;&gt;""),AM143,""))))</f>
        <v>1.04</v>
      </c>
      <c r="D143" s="389">
        <f>IF(AND(Programm!$AD$6=2020,M143&lt;&gt;""),M143,IF(AND(Programm!$AD$6=2021,V143&lt;&gt;""),V143,IF(AND(Programm!$AD$6=2022,AE143&lt;&gt;""),AE143,IF(AND(Programm!$AD$6=2023,AN143&lt;&gt;""),AN143,""))))</f>
        <v>0.52</v>
      </c>
      <c r="E143" s="389">
        <f>IF(AND(Programm!$AD$6=2020,N143&lt;&gt;""),N143,IF(AND(Programm!$AD$6=2021,W143&lt;&gt;""),W143,IF(AND(Programm!$AD$6=2022,AF143&lt;&gt;""),AF143,IF(AND(Programm!$AD$6=2023,AO143&lt;&gt;""),AO143,""))))</f>
        <v>65</v>
      </c>
      <c r="F143" s="389">
        <f>IF(AND(Programm!$AD$6=2020,O143&lt;&gt;""),O143,IF(AND(Programm!$AD$6=2021,X143&lt;&gt;""),X143,IF(AND(Programm!$AD$6=2022,AG143&lt;&gt;""),AG143,IF(AND(Programm!$AD$6=2023,AP143&lt;&gt;""),AP143,""))))</f>
        <v>6.5</v>
      </c>
      <c r="G143" s="389">
        <f>IF(AND(Programm!$AD$6=2020,P143&lt;&gt;""),P143,IF(AND(Programm!$AD$6=2021,Y143&lt;&gt;""),Y143,IF(AND(Programm!$AD$6=2022,AH143&lt;&gt;""),AH143,IF(AND(Programm!$AD$6=2023,AQ143&lt;&gt;""),AQ143,""))))</f>
        <v>10</v>
      </c>
      <c r="H143" s="389">
        <f>IF(AND(Programm!$AD$6=2020,Q143&lt;&gt;""),Q143,IF(AND(Programm!$AD$6=2021,Z143&lt;&gt;""),Z143,IF(AND(Programm!$AD$6=2022,AI143&lt;&gt;""),AI143,IF(AND(Programm!$AD$6=2023,AR143&lt;&gt;""),AR143,""))))</f>
        <v>0</v>
      </c>
      <c r="J143" s="231" t="s">
        <v>174</v>
      </c>
      <c r="K143" s="220">
        <v>10</v>
      </c>
      <c r="L143" s="221">
        <v>1.04</v>
      </c>
      <c r="M143" s="222">
        <v>0.52</v>
      </c>
      <c r="N143" s="223">
        <v>65</v>
      </c>
      <c r="O143" s="224">
        <f t="shared" si="102"/>
        <v>6.5</v>
      </c>
      <c r="P143" s="225">
        <f t="shared" si="103"/>
        <v>10</v>
      </c>
      <c r="Q143" s="226">
        <f t="shared" si="104"/>
        <v>0</v>
      </c>
      <c r="S143" s="231" t="s">
        <v>174</v>
      </c>
      <c r="T143" s="220">
        <v>10</v>
      </c>
      <c r="U143" s="221">
        <v>1.04</v>
      </c>
      <c r="V143" s="222">
        <v>0.52</v>
      </c>
      <c r="W143" s="223">
        <v>65</v>
      </c>
      <c r="X143" s="224">
        <f t="shared" si="105"/>
        <v>6.5</v>
      </c>
      <c r="Y143" s="225">
        <f t="shared" si="106"/>
        <v>10</v>
      </c>
      <c r="Z143" s="226">
        <f t="shared" si="107"/>
        <v>0</v>
      </c>
      <c r="AB143" s="231" t="s">
        <v>174</v>
      </c>
      <c r="AC143" s="380">
        <v>10</v>
      </c>
      <c r="AD143" s="380">
        <v>1.04</v>
      </c>
      <c r="AE143" s="380">
        <v>0.52</v>
      </c>
      <c r="AF143" s="380">
        <v>65</v>
      </c>
      <c r="AG143" s="224">
        <f t="shared" si="108"/>
        <v>6.5</v>
      </c>
      <c r="AH143" s="225">
        <f t="shared" si="109"/>
        <v>10</v>
      </c>
      <c r="AI143" s="226">
        <f t="shared" si="110"/>
        <v>0</v>
      </c>
      <c r="AK143" s="231" t="s">
        <v>174</v>
      </c>
      <c r="AL143" s="427">
        <v>10</v>
      </c>
      <c r="AM143" s="427">
        <v>1.04</v>
      </c>
      <c r="AN143" s="427">
        <v>0.52</v>
      </c>
      <c r="AO143" s="427">
        <v>65</v>
      </c>
      <c r="AP143" s="224">
        <f t="shared" si="111"/>
        <v>6.5</v>
      </c>
      <c r="AQ143" s="225">
        <f t="shared" si="112"/>
        <v>10</v>
      </c>
      <c r="AR143" s="226">
        <f t="shared" si="113"/>
        <v>0</v>
      </c>
    </row>
    <row r="144" spans="1:44" x14ac:dyDescent="0.3">
      <c r="A144" s="45" t="str">
        <f>IF(AND(Programm!$AD$6=2020,J144&lt;&gt;""),J144,IF(AND(Programm!$AD$6=2021,S144&lt;&gt;""),S144,IF(AND(Programm!$AD$6=2022,AB144&lt;&gt;""),AB144,IF(AND(Programm!$AD$6=2023,AK144&lt;&gt;""),AK144,""))))</f>
        <v>Maisschlempe, trocken</v>
      </c>
      <c r="B144" s="389">
        <f>IF(AND(Programm!$AD$6=2020,K144&lt;&gt;""),K144,IF(AND(Programm!$AD$6=2021,T144&lt;&gt;""),T144,IF(AND(Programm!$AD$6=2022,AC144&lt;&gt;""),AC144,IF(AND(Programm!$AD$6=2023,AL144&lt;&gt;""),AL144,""))))</f>
        <v>36</v>
      </c>
      <c r="C144" s="389">
        <f>IF(AND(Programm!$AD$6=2020,L144&lt;&gt;""),L144,IF(AND(Programm!$AD$6=2021,U144&lt;&gt;""),U144,IF(AND(Programm!$AD$6=2022,AD144&lt;&gt;""),AD144,IF(AND(Programm!$AD$6=2023,AM144&lt;&gt;""),AM144,""))))</f>
        <v>5.18</v>
      </c>
      <c r="D144" s="389">
        <f>IF(AND(Programm!$AD$6=2020,M144&lt;&gt;""),M144,IF(AND(Programm!$AD$6=2021,V144&lt;&gt;""),V144,IF(AND(Programm!$AD$6=2022,AE144&lt;&gt;""),AE144,IF(AND(Programm!$AD$6=2023,AN144&lt;&gt;""),AN144,""))))</f>
        <v>1.0900000000000001</v>
      </c>
      <c r="E144" s="389">
        <f>IF(AND(Programm!$AD$6=2020,N144&lt;&gt;""),N144,IF(AND(Programm!$AD$6=2021,W144&lt;&gt;""),W144,IF(AND(Programm!$AD$6=2022,AF144&lt;&gt;""),AF144,IF(AND(Programm!$AD$6=2023,AO144&lt;&gt;""),AO144,""))))</f>
        <v>90</v>
      </c>
      <c r="F144" s="389">
        <f>IF(AND(Programm!$AD$6=2020,O144&lt;&gt;""),O144,IF(AND(Programm!$AD$6=2021,X144&lt;&gt;""),X144,IF(AND(Programm!$AD$6=2022,AG144&lt;&gt;""),AG144,IF(AND(Programm!$AD$6=2023,AP144&lt;&gt;""),AP144,""))))</f>
        <v>32.375</v>
      </c>
      <c r="G144" s="389">
        <f>IF(AND(Programm!$AD$6=2020,P144&lt;&gt;""),P144,IF(AND(Programm!$AD$6=2021,Y144&lt;&gt;""),Y144,IF(AND(Programm!$AD$6=2022,AH144&lt;&gt;""),AH144,IF(AND(Programm!$AD$6=2023,AQ144&lt;&gt;""),AQ144,""))))</f>
        <v>35.972222222222221</v>
      </c>
      <c r="H144" s="389">
        <f>IF(AND(Programm!$AD$6=2020,Q144&lt;&gt;""),Q144,IF(AND(Programm!$AD$6=2021,Z144&lt;&gt;""),Z144,IF(AND(Programm!$AD$6=2022,AI144&lt;&gt;""),AI144,IF(AND(Programm!$AD$6=2023,AR144&lt;&gt;""),AR144,""))))</f>
        <v>2.7777777777778567E-2</v>
      </c>
      <c r="J144" s="231" t="s">
        <v>175</v>
      </c>
      <c r="K144" s="220">
        <v>36</v>
      </c>
      <c r="L144" s="221">
        <v>5.1840000000000002</v>
      </c>
      <c r="M144" s="222">
        <v>1.0928070000000001</v>
      </c>
      <c r="N144" s="223">
        <v>90</v>
      </c>
      <c r="O144" s="224">
        <f t="shared" si="102"/>
        <v>32.4</v>
      </c>
      <c r="P144" s="225">
        <f t="shared" si="103"/>
        <v>36</v>
      </c>
      <c r="Q144" s="226">
        <f t="shared" si="104"/>
        <v>0</v>
      </c>
      <c r="S144" s="231" t="s">
        <v>175</v>
      </c>
      <c r="T144" s="220">
        <v>36</v>
      </c>
      <c r="U144" s="221">
        <v>5.1840000000000002</v>
      </c>
      <c r="V144" s="222">
        <v>1.0928070000000001</v>
      </c>
      <c r="W144" s="223">
        <v>90</v>
      </c>
      <c r="X144" s="224">
        <f t="shared" si="105"/>
        <v>32.4</v>
      </c>
      <c r="Y144" s="225">
        <f t="shared" si="106"/>
        <v>36</v>
      </c>
      <c r="Z144" s="226">
        <f t="shared" si="107"/>
        <v>0</v>
      </c>
      <c r="AB144" s="231" t="s">
        <v>175</v>
      </c>
      <c r="AC144" s="380">
        <v>36</v>
      </c>
      <c r="AD144" s="380">
        <v>5.18</v>
      </c>
      <c r="AE144" s="380">
        <v>1.0900000000000001</v>
      </c>
      <c r="AF144" s="380">
        <v>90</v>
      </c>
      <c r="AG144" s="224">
        <f t="shared" si="108"/>
        <v>32.375</v>
      </c>
      <c r="AH144" s="225">
        <f t="shared" si="109"/>
        <v>35.972222222222221</v>
      </c>
      <c r="AI144" s="226">
        <f t="shared" si="110"/>
        <v>2.7777777777778567E-2</v>
      </c>
      <c r="AK144" s="231" t="s">
        <v>175</v>
      </c>
      <c r="AL144" s="427">
        <v>36</v>
      </c>
      <c r="AM144" s="427">
        <v>5.18</v>
      </c>
      <c r="AN144" s="427">
        <v>1.0900000000000001</v>
      </c>
      <c r="AO144" s="427">
        <v>90</v>
      </c>
      <c r="AP144" s="224">
        <f t="shared" si="111"/>
        <v>32.375</v>
      </c>
      <c r="AQ144" s="225">
        <f t="shared" si="112"/>
        <v>35.972222222222221</v>
      </c>
      <c r="AR144" s="226">
        <f t="shared" si="113"/>
        <v>2.7777777777778567E-2</v>
      </c>
    </row>
    <row r="145" spans="1:44" x14ac:dyDescent="0.3">
      <c r="A145" s="45" t="str">
        <f>IF(AND(Programm!$AD$6=2020,J145&lt;&gt;""),J145,IF(AND(Programm!$AD$6=2021,S145&lt;&gt;""),S145,IF(AND(Programm!$AD$6=2022,AB145&lt;&gt;""),AB145,IF(AND(Programm!$AD$6=2023,AK145&lt;&gt;""),AK145,""))))</f>
        <v>Mineralfutter Ferkel 4 AS (4 %)</v>
      </c>
      <c r="B145" s="389">
        <f>IF(AND(Programm!$AD$6=2020,K145&lt;&gt;""),K145,IF(AND(Programm!$AD$6=2021,T145&lt;&gt;""),T145,IF(AND(Programm!$AD$6=2022,AC145&lt;&gt;""),AC145,IF(AND(Programm!$AD$6=2023,AL145&lt;&gt;""),AL145,""))))</f>
        <v>21.6</v>
      </c>
      <c r="C145" s="389">
        <f>IF(AND(Programm!$AD$6=2020,L145&lt;&gt;""),L145,IF(AND(Programm!$AD$6=2021,U145&lt;&gt;""),U145,IF(AND(Programm!$AD$6=2022,AD145&lt;&gt;""),AD145,IF(AND(Programm!$AD$6=2023,AM145&lt;&gt;""),AM145,""))))</f>
        <v>3.28</v>
      </c>
      <c r="D145" s="389">
        <f>IF(AND(Programm!$AD$6=2020,M145&lt;&gt;""),M145,IF(AND(Programm!$AD$6=2021,V145&lt;&gt;""),V145,IF(AND(Programm!$AD$6=2022,AE145&lt;&gt;""),AE145,IF(AND(Programm!$AD$6=2023,AN145&lt;&gt;""),AN145,""))))</f>
        <v>5.73</v>
      </c>
      <c r="E145" s="389">
        <f>IF(AND(Programm!$AD$6=2020,N145&lt;&gt;""),N145,IF(AND(Programm!$AD$6=2021,W145&lt;&gt;""),W145,IF(AND(Programm!$AD$6=2022,AF145&lt;&gt;""),AF145,IF(AND(Programm!$AD$6=2023,AO145&lt;&gt;""),AO145,""))))</f>
        <v>95</v>
      </c>
      <c r="F145" s="389">
        <f>IF(AND(Programm!$AD$6=2020,O145&lt;&gt;""),O145,IF(AND(Programm!$AD$6=2021,X145&lt;&gt;""),X145,IF(AND(Programm!$AD$6=2022,AG145&lt;&gt;""),AG145,IF(AND(Programm!$AD$6=2023,AP145&lt;&gt;""),AP145,""))))</f>
        <v>20.5</v>
      </c>
      <c r="G145" s="389">
        <f>IF(AND(Programm!$AD$6=2020,P145&lt;&gt;""),P145,IF(AND(Programm!$AD$6=2021,Y145&lt;&gt;""),Y145,IF(AND(Programm!$AD$6=2022,AH145&lt;&gt;""),AH145,IF(AND(Programm!$AD$6=2023,AQ145&lt;&gt;""),AQ145,""))))</f>
        <v>21.578947368421055</v>
      </c>
      <c r="H145" s="389">
        <f>IF(AND(Programm!$AD$6=2020,Q145&lt;&gt;""),Q145,IF(AND(Programm!$AD$6=2021,Z145&lt;&gt;""),Z145,IF(AND(Programm!$AD$6=2022,AI145&lt;&gt;""),AI145,IF(AND(Programm!$AD$6=2023,AR145&lt;&gt;""),AR145,""))))</f>
        <v>2.1052631578946546E-2</v>
      </c>
      <c r="J145" s="231" t="s">
        <v>176</v>
      </c>
      <c r="K145" s="220">
        <v>21.6</v>
      </c>
      <c r="L145" s="221">
        <v>3.28</v>
      </c>
      <c r="M145" s="222">
        <v>5.73</v>
      </c>
      <c r="N145" s="223">
        <v>95</v>
      </c>
      <c r="O145" s="224">
        <f t="shared" si="102"/>
        <v>20.5</v>
      </c>
      <c r="P145" s="225">
        <f t="shared" si="103"/>
        <v>21.578947368421055</v>
      </c>
      <c r="Q145" s="226">
        <f t="shared" si="104"/>
        <v>2.1052631578946546E-2</v>
      </c>
      <c r="S145" s="231" t="s">
        <v>176</v>
      </c>
      <c r="T145" s="220">
        <v>21.6</v>
      </c>
      <c r="U145" s="221">
        <v>3.28</v>
      </c>
      <c r="V145" s="222">
        <v>5.73</v>
      </c>
      <c r="W145" s="223">
        <v>95</v>
      </c>
      <c r="X145" s="224">
        <f t="shared" si="105"/>
        <v>20.5</v>
      </c>
      <c r="Y145" s="225">
        <f t="shared" si="106"/>
        <v>21.578947368421055</v>
      </c>
      <c r="Z145" s="226">
        <f t="shared" si="107"/>
        <v>2.1052631578946546E-2</v>
      </c>
      <c r="AB145" s="231" t="s">
        <v>176</v>
      </c>
      <c r="AC145" s="380">
        <v>21.6</v>
      </c>
      <c r="AD145" s="380">
        <v>3.28</v>
      </c>
      <c r="AE145" s="380">
        <v>5.73</v>
      </c>
      <c r="AF145" s="380">
        <v>95</v>
      </c>
      <c r="AG145" s="224">
        <f t="shared" si="108"/>
        <v>20.5</v>
      </c>
      <c r="AH145" s="225">
        <f t="shared" si="109"/>
        <v>21.578947368421055</v>
      </c>
      <c r="AI145" s="226">
        <f t="shared" si="110"/>
        <v>2.1052631578946546E-2</v>
      </c>
      <c r="AK145" s="231" t="s">
        <v>176</v>
      </c>
      <c r="AL145" s="427">
        <v>21.6</v>
      </c>
      <c r="AM145" s="427">
        <v>3.28</v>
      </c>
      <c r="AN145" s="427">
        <v>5.73</v>
      </c>
      <c r="AO145" s="427">
        <v>95</v>
      </c>
      <c r="AP145" s="224">
        <f t="shared" si="111"/>
        <v>20.5</v>
      </c>
      <c r="AQ145" s="225">
        <f t="shared" si="112"/>
        <v>21.578947368421055</v>
      </c>
      <c r="AR145" s="226">
        <f t="shared" si="113"/>
        <v>2.1052631578946546E-2</v>
      </c>
    </row>
    <row r="146" spans="1:44" x14ac:dyDescent="0.3">
      <c r="A146" s="45" t="str">
        <f>IF(AND(Programm!$AD$6=2020,J146&lt;&gt;""),J146,IF(AND(Programm!$AD$6=2021,S146&lt;&gt;""),S146,IF(AND(Programm!$AD$6=2022,AB146&lt;&gt;""),AB146,IF(AND(Programm!$AD$6=2023,AK146&lt;&gt;""),AK146,""))))</f>
        <v>Mineralfutter Schwein, Anfangsmast</v>
      </c>
      <c r="B146" s="389">
        <f>IF(AND(Programm!$AD$6=2020,K146&lt;&gt;""),K146,IF(AND(Programm!$AD$6=2021,T146&lt;&gt;""),T146,IF(AND(Programm!$AD$6=2022,AC146&lt;&gt;""),AC146,IF(AND(Programm!$AD$6=2023,AL146&lt;&gt;""),AL146,""))))</f>
        <v>21.6</v>
      </c>
      <c r="C146" s="389">
        <f>IF(AND(Programm!$AD$6=2020,L146&lt;&gt;""),L146,IF(AND(Programm!$AD$6=2021,U146&lt;&gt;""),U146,IF(AND(Programm!$AD$6=2022,AD146&lt;&gt;""),AD146,IF(AND(Programm!$AD$6=2023,AM146&lt;&gt;""),AM146,""))))</f>
        <v>3.28</v>
      </c>
      <c r="D146" s="389">
        <f>IF(AND(Programm!$AD$6=2020,M146&lt;&gt;""),M146,IF(AND(Programm!$AD$6=2021,V146&lt;&gt;""),V146,IF(AND(Programm!$AD$6=2022,AE146&lt;&gt;""),AE146,IF(AND(Programm!$AD$6=2023,AN146&lt;&gt;""),AN146,""))))</f>
        <v>2.29</v>
      </c>
      <c r="E146" s="389">
        <f>IF(AND(Programm!$AD$6=2020,N146&lt;&gt;""),N146,IF(AND(Programm!$AD$6=2021,W146&lt;&gt;""),W146,IF(AND(Programm!$AD$6=2022,AF146&lt;&gt;""),AF146,IF(AND(Programm!$AD$6=2023,AO146&lt;&gt;""),AO146,""))))</f>
        <v>95</v>
      </c>
      <c r="F146" s="389">
        <f>IF(AND(Programm!$AD$6=2020,O146&lt;&gt;""),O146,IF(AND(Programm!$AD$6=2021,X146&lt;&gt;""),X146,IF(AND(Programm!$AD$6=2022,AG146&lt;&gt;""),AG146,IF(AND(Programm!$AD$6=2023,AP146&lt;&gt;""),AP146,""))))</f>
        <v>20.5</v>
      </c>
      <c r="G146" s="389">
        <f>IF(AND(Programm!$AD$6=2020,P146&lt;&gt;""),P146,IF(AND(Programm!$AD$6=2021,Y146&lt;&gt;""),Y146,IF(AND(Programm!$AD$6=2022,AH146&lt;&gt;""),AH146,IF(AND(Programm!$AD$6=2023,AQ146&lt;&gt;""),AQ146,""))))</f>
        <v>21.578947368421055</v>
      </c>
      <c r="H146" s="389">
        <f>IF(AND(Programm!$AD$6=2020,Q146&lt;&gt;""),Q146,IF(AND(Programm!$AD$6=2021,Z146&lt;&gt;""),Z146,IF(AND(Programm!$AD$6=2022,AI146&lt;&gt;""),AI146,IF(AND(Programm!$AD$6=2023,AR146&lt;&gt;""),AR146,""))))</f>
        <v>2.1052631578946546E-2</v>
      </c>
      <c r="J146" s="231" t="s">
        <v>177</v>
      </c>
      <c r="K146" s="220">
        <v>21.6</v>
      </c>
      <c r="L146" s="221">
        <v>3.28</v>
      </c>
      <c r="M146" s="222">
        <v>2.2909999999999999</v>
      </c>
      <c r="N146" s="223">
        <v>95</v>
      </c>
      <c r="O146" s="224">
        <f t="shared" si="102"/>
        <v>20.5</v>
      </c>
      <c r="P146" s="225">
        <f t="shared" si="103"/>
        <v>21.578947368421055</v>
      </c>
      <c r="Q146" s="226">
        <f t="shared" si="104"/>
        <v>2.1052631578946546E-2</v>
      </c>
      <c r="S146" s="231" t="s">
        <v>177</v>
      </c>
      <c r="T146" s="220">
        <v>21.6</v>
      </c>
      <c r="U146" s="221">
        <v>3.28</v>
      </c>
      <c r="V146" s="222">
        <v>2.2909999999999999</v>
      </c>
      <c r="W146" s="223">
        <v>95</v>
      </c>
      <c r="X146" s="224">
        <f t="shared" si="105"/>
        <v>20.5</v>
      </c>
      <c r="Y146" s="225">
        <f t="shared" si="106"/>
        <v>21.578947368421055</v>
      </c>
      <c r="Z146" s="226">
        <f t="shared" si="107"/>
        <v>2.1052631578946546E-2</v>
      </c>
      <c r="AB146" s="231" t="s">
        <v>177</v>
      </c>
      <c r="AC146" s="380">
        <v>21.6</v>
      </c>
      <c r="AD146" s="380">
        <v>3.28</v>
      </c>
      <c r="AE146" s="380">
        <v>2.29</v>
      </c>
      <c r="AF146" s="380">
        <v>95</v>
      </c>
      <c r="AG146" s="224">
        <f t="shared" si="108"/>
        <v>20.5</v>
      </c>
      <c r="AH146" s="225">
        <f t="shared" si="109"/>
        <v>21.578947368421055</v>
      </c>
      <c r="AI146" s="226">
        <f t="shared" si="110"/>
        <v>2.1052631578946546E-2</v>
      </c>
      <c r="AK146" s="231" t="s">
        <v>177</v>
      </c>
      <c r="AL146" s="427">
        <v>21.6</v>
      </c>
      <c r="AM146" s="427">
        <v>3.28</v>
      </c>
      <c r="AN146" s="427">
        <v>2.29</v>
      </c>
      <c r="AO146" s="427">
        <v>95</v>
      </c>
      <c r="AP146" s="224">
        <f t="shared" si="111"/>
        <v>20.5</v>
      </c>
      <c r="AQ146" s="225">
        <f t="shared" si="112"/>
        <v>21.578947368421055</v>
      </c>
      <c r="AR146" s="226">
        <f t="shared" si="113"/>
        <v>2.1052631578946546E-2</v>
      </c>
    </row>
    <row r="147" spans="1:44" x14ac:dyDescent="0.3">
      <c r="A147" s="45" t="str">
        <f>IF(AND(Programm!$AD$6=2020,J147&lt;&gt;""),J147,IF(AND(Programm!$AD$6=2021,S147&lt;&gt;""),S147,IF(AND(Programm!$AD$6=2022,AB147&lt;&gt;""),AB147,IF(AND(Programm!$AD$6=2023,AK147&lt;&gt;""),AK147,""))))</f>
        <v>Mineralfutter Schwein, Endmast</v>
      </c>
      <c r="B147" s="389">
        <f>IF(AND(Programm!$AD$6=2020,K147&lt;&gt;""),K147,IF(AND(Programm!$AD$6=2021,T147&lt;&gt;""),T147,IF(AND(Programm!$AD$6=2022,AC147&lt;&gt;""),AC147,IF(AND(Programm!$AD$6=2023,AL147&lt;&gt;""),AL147,""))))</f>
        <v>17.899999999999999</v>
      </c>
      <c r="C147" s="389">
        <f>IF(AND(Programm!$AD$6=2020,L147&lt;&gt;""),L147,IF(AND(Programm!$AD$6=2021,U147&lt;&gt;""),U147,IF(AND(Programm!$AD$6=2022,AD147&lt;&gt;""),AD147,IF(AND(Programm!$AD$6=2023,AM147&lt;&gt;""),AM147,""))))</f>
        <v>2.72</v>
      </c>
      <c r="D147" s="389">
        <f>IF(AND(Programm!$AD$6=2020,M147&lt;&gt;""),M147,IF(AND(Programm!$AD$6=2021,V147&lt;&gt;""),V147,IF(AND(Programm!$AD$6=2022,AE147&lt;&gt;""),AE147,IF(AND(Programm!$AD$6=2023,AN147&lt;&gt;""),AN147,""))))</f>
        <v>0</v>
      </c>
      <c r="E147" s="389">
        <f>IF(AND(Programm!$AD$6=2020,N147&lt;&gt;""),N147,IF(AND(Programm!$AD$6=2021,W147&lt;&gt;""),W147,IF(AND(Programm!$AD$6=2022,AF147&lt;&gt;""),AF147,IF(AND(Programm!$AD$6=2023,AO147&lt;&gt;""),AO147,""))))</f>
        <v>95</v>
      </c>
      <c r="F147" s="389">
        <f>IF(AND(Programm!$AD$6=2020,O147&lt;&gt;""),O147,IF(AND(Programm!$AD$6=2021,X147&lt;&gt;""),X147,IF(AND(Programm!$AD$6=2022,AG147&lt;&gt;""),AG147,IF(AND(Programm!$AD$6=2023,AP147&lt;&gt;""),AP147,""))))</f>
        <v>17</v>
      </c>
      <c r="G147" s="389">
        <f>IF(AND(Programm!$AD$6=2020,P147&lt;&gt;""),P147,IF(AND(Programm!$AD$6=2021,Y147&lt;&gt;""),Y147,IF(AND(Programm!$AD$6=2022,AH147&lt;&gt;""),AH147,IF(AND(Programm!$AD$6=2023,AQ147&lt;&gt;""),AQ147,""))))</f>
        <v>17.894736842105264</v>
      </c>
      <c r="H147" s="389">
        <f>IF(AND(Programm!$AD$6=2020,Q147&lt;&gt;""),Q147,IF(AND(Programm!$AD$6=2021,Z147&lt;&gt;""),Z147,IF(AND(Programm!$AD$6=2022,AI147&lt;&gt;""),AI147,IF(AND(Programm!$AD$6=2023,AR147&lt;&gt;""),AR147,""))))</f>
        <v>5.2631578947348601E-3</v>
      </c>
      <c r="J147" s="231" t="s">
        <v>178</v>
      </c>
      <c r="K147" s="220">
        <v>17.899999999999999</v>
      </c>
      <c r="L147" s="221">
        <v>2.72</v>
      </c>
      <c r="M147" s="222">
        <v>0</v>
      </c>
      <c r="N147" s="223">
        <v>95</v>
      </c>
      <c r="O147" s="224">
        <f t="shared" si="102"/>
        <v>17</v>
      </c>
      <c r="P147" s="225">
        <f t="shared" si="103"/>
        <v>17.894736842105264</v>
      </c>
      <c r="Q147" s="226">
        <f t="shared" si="104"/>
        <v>5.2631578947348601E-3</v>
      </c>
      <c r="S147" s="231" t="s">
        <v>178</v>
      </c>
      <c r="T147" s="220">
        <v>17.899999999999999</v>
      </c>
      <c r="U147" s="221">
        <v>2.72</v>
      </c>
      <c r="V147" s="222">
        <v>0</v>
      </c>
      <c r="W147" s="223">
        <v>95</v>
      </c>
      <c r="X147" s="224">
        <f t="shared" si="105"/>
        <v>17</v>
      </c>
      <c r="Y147" s="225">
        <f t="shared" si="106"/>
        <v>17.894736842105264</v>
      </c>
      <c r="Z147" s="226">
        <f t="shared" si="107"/>
        <v>5.2631578947348601E-3</v>
      </c>
      <c r="AB147" s="231" t="s">
        <v>178</v>
      </c>
      <c r="AC147" s="380">
        <v>17.899999999999999</v>
      </c>
      <c r="AD147" s="380">
        <v>2.72</v>
      </c>
      <c r="AE147" s="380">
        <v>0</v>
      </c>
      <c r="AF147" s="380">
        <v>95</v>
      </c>
      <c r="AG147" s="224">
        <f t="shared" si="108"/>
        <v>17</v>
      </c>
      <c r="AH147" s="225">
        <f t="shared" si="109"/>
        <v>17.894736842105264</v>
      </c>
      <c r="AI147" s="226">
        <f t="shared" si="110"/>
        <v>5.2631578947348601E-3</v>
      </c>
      <c r="AK147" s="231" t="s">
        <v>178</v>
      </c>
      <c r="AL147" s="427">
        <v>17.899999999999999</v>
      </c>
      <c r="AM147" s="427">
        <v>2.72</v>
      </c>
      <c r="AN147" s="427">
        <v>0</v>
      </c>
      <c r="AO147" s="427">
        <v>95</v>
      </c>
      <c r="AP147" s="224">
        <f t="shared" si="111"/>
        <v>17</v>
      </c>
      <c r="AQ147" s="225">
        <f t="shared" si="112"/>
        <v>17.894736842105264</v>
      </c>
      <c r="AR147" s="226">
        <f t="shared" si="113"/>
        <v>5.2631578947348601E-3</v>
      </c>
    </row>
    <row r="148" spans="1:44" x14ac:dyDescent="0.3">
      <c r="A148" s="45" t="str">
        <f>IF(AND(Programm!$AD$6=2020,J148&lt;&gt;""),J148,IF(AND(Programm!$AD$6=2021,S148&lt;&gt;""),S148,IF(AND(Programm!$AD$6=2022,AB148&lt;&gt;""),AB148,IF(AND(Programm!$AD$6=2023,AK148&lt;&gt;""),AK148,""))))</f>
        <v>Mineralfutter Zuchtsau, säugend (3,0 %)</v>
      </c>
      <c r="B148" s="389">
        <f>IF(AND(Programm!$AD$6=2020,K148&lt;&gt;""),K148,IF(AND(Programm!$AD$6=2021,T148&lt;&gt;""),T148,IF(AND(Programm!$AD$6=2022,AC148&lt;&gt;""),AC148,IF(AND(Programm!$AD$6=2023,AL148&lt;&gt;""),AL148,""))))</f>
        <v>13.7</v>
      </c>
      <c r="C148" s="389">
        <f>IF(AND(Programm!$AD$6=2020,L148&lt;&gt;""),L148,IF(AND(Programm!$AD$6=2021,U148&lt;&gt;""),U148,IF(AND(Programm!$AD$6=2022,AD148&lt;&gt;""),AD148,IF(AND(Programm!$AD$6=2023,AM148&lt;&gt;""),AM148,""))))</f>
        <v>2.08</v>
      </c>
      <c r="D148" s="389">
        <f>IF(AND(Programm!$AD$6=2020,M148&lt;&gt;""),M148,IF(AND(Programm!$AD$6=2021,V148&lt;&gt;""),V148,IF(AND(Programm!$AD$6=2022,AE148&lt;&gt;""),AE148,IF(AND(Programm!$AD$6=2023,AN148&lt;&gt;""),AN148,""))))</f>
        <v>6.87</v>
      </c>
      <c r="E148" s="389">
        <f>IF(AND(Programm!$AD$6=2020,N148&lt;&gt;""),N148,IF(AND(Programm!$AD$6=2021,W148&lt;&gt;""),W148,IF(AND(Programm!$AD$6=2022,AF148&lt;&gt;""),AF148,IF(AND(Programm!$AD$6=2023,AO148&lt;&gt;""),AO148,""))))</f>
        <v>95</v>
      </c>
      <c r="F148" s="389">
        <f>IF(AND(Programm!$AD$6=2020,O148&lt;&gt;""),O148,IF(AND(Programm!$AD$6=2021,X148&lt;&gt;""),X148,IF(AND(Programm!$AD$6=2022,AG148&lt;&gt;""),AG148,IF(AND(Programm!$AD$6=2023,AP148&lt;&gt;""),AP148,""))))</f>
        <v>13</v>
      </c>
      <c r="G148" s="389">
        <f>IF(AND(Programm!$AD$6=2020,P148&lt;&gt;""),P148,IF(AND(Programm!$AD$6=2021,Y148&lt;&gt;""),Y148,IF(AND(Programm!$AD$6=2022,AH148&lt;&gt;""),AH148,IF(AND(Programm!$AD$6=2023,AQ148&lt;&gt;""),AQ148,""))))</f>
        <v>13.684210526315791</v>
      </c>
      <c r="H148" s="389">
        <f>IF(AND(Programm!$AD$6=2020,Q148&lt;&gt;""),Q148,IF(AND(Programm!$AD$6=2021,Z148&lt;&gt;""),Z148,IF(AND(Programm!$AD$6=2022,AI148&lt;&gt;""),AI148,IF(AND(Programm!$AD$6=2023,AR148&lt;&gt;""),AR148,""))))</f>
        <v>1.5789473684208133E-2</v>
      </c>
      <c r="J148" s="231" t="s">
        <v>179</v>
      </c>
      <c r="K148" s="220">
        <v>13.7</v>
      </c>
      <c r="L148" s="221">
        <v>2.08</v>
      </c>
      <c r="M148" s="222">
        <v>6.8730000000000002</v>
      </c>
      <c r="N148" s="223">
        <v>95</v>
      </c>
      <c r="O148" s="224">
        <f t="shared" si="102"/>
        <v>13</v>
      </c>
      <c r="P148" s="225">
        <f t="shared" si="103"/>
        <v>13.684210526315791</v>
      </c>
      <c r="Q148" s="226">
        <f t="shared" si="104"/>
        <v>1.5789473684208133E-2</v>
      </c>
      <c r="S148" s="231" t="s">
        <v>179</v>
      </c>
      <c r="T148" s="220">
        <v>13.7</v>
      </c>
      <c r="U148" s="221">
        <v>2.08</v>
      </c>
      <c r="V148" s="222">
        <v>6.8730000000000002</v>
      </c>
      <c r="W148" s="223">
        <v>95</v>
      </c>
      <c r="X148" s="224">
        <f t="shared" si="105"/>
        <v>13</v>
      </c>
      <c r="Y148" s="225">
        <f t="shared" si="106"/>
        <v>13.684210526315791</v>
      </c>
      <c r="Z148" s="226">
        <f t="shared" si="107"/>
        <v>1.5789473684208133E-2</v>
      </c>
      <c r="AB148" s="231" t="s">
        <v>179</v>
      </c>
      <c r="AC148" s="380">
        <v>13.7</v>
      </c>
      <c r="AD148" s="380">
        <v>2.08</v>
      </c>
      <c r="AE148" s="380">
        <v>6.87</v>
      </c>
      <c r="AF148" s="380">
        <v>95</v>
      </c>
      <c r="AG148" s="224">
        <f t="shared" si="108"/>
        <v>13</v>
      </c>
      <c r="AH148" s="225">
        <f t="shared" si="109"/>
        <v>13.684210526315791</v>
      </c>
      <c r="AI148" s="226">
        <f t="shared" si="110"/>
        <v>1.5789473684208133E-2</v>
      </c>
      <c r="AK148" s="231" t="s">
        <v>179</v>
      </c>
      <c r="AL148" s="427">
        <v>13.7</v>
      </c>
      <c r="AM148" s="427">
        <v>2.08</v>
      </c>
      <c r="AN148" s="427">
        <v>6.87</v>
      </c>
      <c r="AO148" s="427">
        <v>95</v>
      </c>
      <c r="AP148" s="224">
        <f t="shared" si="111"/>
        <v>13</v>
      </c>
      <c r="AQ148" s="225">
        <f t="shared" si="112"/>
        <v>13.684210526315791</v>
      </c>
      <c r="AR148" s="226">
        <f t="shared" si="113"/>
        <v>1.5789473684208133E-2</v>
      </c>
    </row>
    <row r="149" spans="1:44" x14ac:dyDescent="0.3">
      <c r="A149" s="45" t="str">
        <f>IF(AND(Programm!$AD$6=2020,J149&lt;&gt;""),J149,IF(AND(Programm!$AD$6=2021,S149&lt;&gt;""),S149,IF(AND(Programm!$AD$6=2022,AB149&lt;&gt;""),AB149,IF(AND(Programm!$AD$6=2023,AK149&lt;&gt;""),AK149,""))))</f>
        <v>Mineralfutter Zuchtsau, tragend (2,5 %)</v>
      </c>
      <c r="B149" s="389">
        <f>IF(AND(Programm!$AD$6=2020,K149&lt;&gt;""),K149,IF(AND(Programm!$AD$6=2021,T149&lt;&gt;""),T149,IF(AND(Programm!$AD$6=2022,AC149&lt;&gt;""),AC149,IF(AND(Programm!$AD$6=2023,AL149&lt;&gt;""),AL149,""))))</f>
        <v>10</v>
      </c>
      <c r="C149" s="389">
        <f>IF(AND(Programm!$AD$6=2020,L149&lt;&gt;""),L149,IF(AND(Programm!$AD$6=2021,U149&lt;&gt;""),U149,IF(AND(Programm!$AD$6=2022,AD149&lt;&gt;""),AD149,IF(AND(Programm!$AD$6=2023,AM149&lt;&gt;""),AM149,""))))</f>
        <v>1.52</v>
      </c>
      <c r="D149" s="389">
        <f>IF(AND(Programm!$AD$6=2020,M149&lt;&gt;""),M149,IF(AND(Programm!$AD$6=2021,V149&lt;&gt;""),V149,IF(AND(Programm!$AD$6=2022,AE149&lt;&gt;""),AE149,IF(AND(Programm!$AD$6=2023,AN149&lt;&gt;""),AN149,""))))</f>
        <v>2.29</v>
      </c>
      <c r="E149" s="389">
        <f>IF(AND(Programm!$AD$6=2020,N149&lt;&gt;""),N149,IF(AND(Programm!$AD$6=2021,W149&lt;&gt;""),W149,IF(AND(Programm!$AD$6=2022,AF149&lt;&gt;""),AF149,IF(AND(Programm!$AD$6=2023,AO149&lt;&gt;""),AO149,""))))</f>
        <v>95</v>
      </c>
      <c r="F149" s="389">
        <f>IF(AND(Programm!$AD$6=2020,O149&lt;&gt;""),O149,IF(AND(Programm!$AD$6=2021,X149&lt;&gt;""),X149,IF(AND(Programm!$AD$6=2022,AG149&lt;&gt;""),AG149,IF(AND(Programm!$AD$6=2023,AP149&lt;&gt;""),AP149,""))))</f>
        <v>9.5</v>
      </c>
      <c r="G149" s="389">
        <f>IF(AND(Programm!$AD$6=2020,P149&lt;&gt;""),P149,IF(AND(Programm!$AD$6=2021,Y149&lt;&gt;""),Y149,IF(AND(Programm!$AD$6=2022,AH149&lt;&gt;""),AH149,IF(AND(Programm!$AD$6=2023,AQ149&lt;&gt;""),AQ149,""))))</f>
        <v>10</v>
      </c>
      <c r="H149" s="389">
        <f>IF(AND(Programm!$AD$6=2020,Q149&lt;&gt;""),Q149,IF(AND(Programm!$AD$6=2021,Z149&lt;&gt;""),Z149,IF(AND(Programm!$AD$6=2022,AI149&lt;&gt;""),AI149,IF(AND(Programm!$AD$6=2023,AR149&lt;&gt;""),AR149,""))))</f>
        <v>0</v>
      </c>
      <c r="J149" s="231" t="s">
        <v>180</v>
      </c>
      <c r="K149" s="220">
        <v>10</v>
      </c>
      <c r="L149" s="221">
        <v>1.52</v>
      </c>
      <c r="M149" s="222">
        <v>2.2909999999999999</v>
      </c>
      <c r="N149" s="223">
        <v>95</v>
      </c>
      <c r="O149" s="224">
        <f t="shared" si="102"/>
        <v>9.5</v>
      </c>
      <c r="P149" s="225">
        <f t="shared" si="103"/>
        <v>10</v>
      </c>
      <c r="Q149" s="226">
        <f t="shared" si="104"/>
        <v>0</v>
      </c>
      <c r="S149" s="231" t="s">
        <v>180</v>
      </c>
      <c r="T149" s="220">
        <v>10</v>
      </c>
      <c r="U149" s="221">
        <v>1.52</v>
      </c>
      <c r="V149" s="222">
        <v>2.2909999999999999</v>
      </c>
      <c r="W149" s="223">
        <v>95</v>
      </c>
      <c r="X149" s="224">
        <f t="shared" si="105"/>
        <v>9.5</v>
      </c>
      <c r="Y149" s="225">
        <f t="shared" si="106"/>
        <v>10</v>
      </c>
      <c r="Z149" s="226">
        <f t="shared" si="107"/>
        <v>0</v>
      </c>
      <c r="AB149" s="231" t="s">
        <v>180</v>
      </c>
      <c r="AC149" s="380">
        <v>10</v>
      </c>
      <c r="AD149" s="380">
        <v>1.52</v>
      </c>
      <c r="AE149" s="380">
        <v>2.29</v>
      </c>
      <c r="AF149" s="380">
        <v>95</v>
      </c>
      <c r="AG149" s="224">
        <f t="shared" si="108"/>
        <v>9.5</v>
      </c>
      <c r="AH149" s="225">
        <f t="shared" si="109"/>
        <v>10</v>
      </c>
      <c r="AI149" s="226">
        <f t="shared" si="110"/>
        <v>0</v>
      </c>
      <c r="AK149" s="231" t="s">
        <v>180</v>
      </c>
      <c r="AL149" s="427">
        <v>10</v>
      </c>
      <c r="AM149" s="427">
        <v>1.52</v>
      </c>
      <c r="AN149" s="427">
        <v>2.29</v>
      </c>
      <c r="AO149" s="427">
        <v>95</v>
      </c>
      <c r="AP149" s="224">
        <f t="shared" si="111"/>
        <v>9.5</v>
      </c>
      <c r="AQ149" s="225">
        <f t="shared" si="112"/>
        <v>10</v>
      </c>
      <c r="AR149" s="226">
        <f t="shared" si="113"/>
        <v>0</v>
      </c>
    </row>
    <row r="150" spans="1:44" x14ac:dyDescent="0.3">
      <c r="A150" s="45" t="str">
        <f>IF(AND(Programm!$AD$6=2020,J150&lt;&gt;""),J150,IF(AND(Programm!$AD$6=2021,S150&lt;&gt;""),S150,IF(AND(Programm!$AD$6=2022,AB150&lt;&gt;""),AB150,IF(AND(Programm!$AD$6=2023,AK150&lt;&gt;""),AK150,""))))</f>
        <v>Futterfett</v>
      </c>
      <c r="B150" s="389">
        <f>IF(AND(Programm!$AD$6=2020,K150&lt;&gt;""),K150,IF(AND(Programm!$AD$6=2021,T150&lt;&gt;""),T150,IF(AND(Programm!$AD$6=2022,AC150&lt;&gt;""),AC150,IF(AND(Programm!$AD$6=2023,AL150&lt;&gt;""),AL150,""))))</f>
        <v>0</v>
      </c>
      <c r="C150" s="389">
        <f>IF(AND(Programm!$AD$6=2020,L150&lt;&gt;""),L150,IF(AND(Programm!$AD$6=2021,U150&lt;&gt;""),U150,IF(AND(Programm!$AD$6=2022,AD150&lt;&gt;""),AD150,IF(AND(Programm!$AD$6=2023,AM150&lt;&gt;""),AM150,""))))</f>
        <v>0</v>
      </c>
      <c r="D150" s="389">
        <f>IF(AND(Programm!$AD$6=2020,M150&lt;&gt;""),M150,IF(AND(Programm!$AD$6=2021,V150&lt;&gt;""),V150,IF(AND(Programm!$AD$6=2022,AE150&lt;&gt;""),AE150,IF(AND(Programm!$AD$6=2023,AN150&lt;&gt;""),AN150,""))))</f>
        <v>0</v>
      </c>
      <c r="E150" s="389">
        <f>IF(AND(Programm!$AD$6=2020,N150&lt;&gt;""),N150,IF(AND(Programm!$AD$6=2021,W150&lt;&gt;""),W150,IF(AND(Programm!$AD$6=2022,AF150&lt;&gt;""),AF150,IF(AND(Programm!$AD$6=2023,AO150&lt;&gt;""),AO150,""))))</f>
        <v>100</v>
      </c>
      <c r="F150" s="389">
        <f>IF(AND(Programm!$AD$6=2020,O150&lt;&gt;""),O150,IF(AND(Programm!$AD$6=2021,X150&lt;&gt;""),X150,IF(AND(Programm!$AD$6=2022,AG150&lt;&gt;""),AG150,IF(AND(Programm!$AD$6=2023,AP150&lt;&gt;""),AP150,""))))</f>
        <v>0</v>
      </c>
      <c r="G150" s="389">
        <f>IF(AND(Programm!$AD$6=2020,P150&lt;&gt;""),P150,IF(AND(Programm!$AD$6=2021,Y150&lt;&gt;""),Y150,IF(AND(Programm!$AD$6=2022,AH150&lt;&gt;""),AH150,IF(AND(Programm!$AD$6=2023,AQ150&lt;&gt;""),AQ150,""))))</f>
        <v>0</v>
      </c>
      <c r="H150" s="389">
        <f>IF(AND(Programm!$AD$6=2020,Q150&lt;&gt;""),Q150,IF(AND(Programm!$AD$6=2021,Z150&lt;&gt;""),Z150,IF(AND(Programm!$AD$6=2022,AI150&lt;&gt;""),AI150,IF(AND(Programm!$AD$6=2023,AR150&lt;&gt;""),AR150,""))))</f>
        <v>0</v>
      </c>
      <c r="J150" s="231" t="s">
        <v>181</v>
      </c>
      <c r="K150" s="220">
        <v>0</v>
      </c>
      <c r="L150" s="221">
        <v>0</v>
      </c>
      <c r="M150" s="222">
        <v>0</v>
      </c>
      <c r="N150" s="223">
        <v>99.9</v>
      </c>
      <c r="O150" s="224">
        <f t="shared" si="102"/>
        <v>0</v>
      </c>
      <c r="P150" s="225">
        <f t="shared" si="103"/>
        <v>0</v>
      </c>
      <c r="Q150" s="226">
        <f t="shared" si="104"/>
        <v>0</v>
      </c>
      <c r="S150" s="231" t="s">
        <v>181</v>
      </c>
      <c r="T150" s="220">
        <v>0</v>
      </c>
      <c r="U150" s="221">
        <v>0</v>
      </c>
      <c r="V150" s="222">
        <v>0</v>
      </c>
      <c r="W150" s="223">
        <v>99.9</v>
      </c>
      <c r="X150" s="224">
        <f t="shared" si="105"/>
        <v>0</v>
      </c>
      <c r="Y150" s="225">
        <f t="shared" si="106"/>
        <v>0</v>
      </c>
      <c r="Z150" s="226">
        <f t="shared" si="107"/>
        <v>0</v>
      </c>
      <c r="AB150" s="231" t="s">
        <v>181</v>
      </c>
      <c r="AC150" s="380">
        <v>0</v>
      </c>
      <c r="AD150" s="380">
        <v>0</v>
      </c>
      <c r="AE150" s="380">
        <v>0</v>
      </c>
      <c r="AF150" s="381">
        <v>100</v>
      </c>
      <c r="AG150" s="224">
        <f t="shared" si="108"/>
        <v>0</v>
      </c>
      <c r="AH150" s="225">
        <f t="shared" si="109"/>
        <v>0</v>
      </c>
      <c r="AI150" s="226">
        <f t="shared" si="110"/>
        <v>0</v>
      </c>
      <c r="AK150" s="231" t="s">
        <v>181</v>
      </c>
      <c r="AL150" s="427">
        <v>0</v>
      </c>
      <c r="AM150" s="427">
        <v>0</v>
      </c>
      <c r="AN150" s="427">
        <v>0</v>
      </c>
      <c r="AO150" s="427">
        <v>100</v>
      </c>
      <c r="AP150" s="224">
        <f t="shared" si="111"/>
        <v>0</v>
      </c>
      <c r="AQ150" s="225">
        <f t="shared" si="112"/>
        <v>0</v>
      </c>
      <c r="AR150" s="226">
        <f t="shared" si="113"/>
        <v>0</v>
      </c>
    </row>
    <row r="151" spans="1:44" x14ac:dyDescent="0.3">
      <c r="A151" s="45" t="str">
        <f>IF(AND(Programm!$AD$6=2020,J151&lt;&gt;""),J151,IF(AND(Programm!$AD$6=2021,S151&lt;&gt;""),S151,IF(AND(Programm!$AD$6=2022,AB151&lt;&gt;""),AB151,IF(AND(Programm!$AD$6=2023,AK151&lt;&gt;""),AK151,""))))</f>
        <v>Molkenpulver (Labmolke)</v>
      </c>
      <c r="B151" s="389">
        <f>IF(AND(Programm!$AD$6=2020,K151&lt;&gt;""),K151,IF(AND(Programm!$AD$6=2021,T151&lt;&gt;""),T151,IF(AND(Programm!$AD$6=2022,AC151&lt;&gt;""),AC151,IF(AND(Programm!$AD$6=2023,AL151&lt;&gt;""),AL151,""))))</f>
        <v>13.2</v>
      </c>
      <c r="C151" s="389">
        <f>IF(AND(Programm!$AD$6=2020,L151&lt;&gt;""),L151,IF(AND(Programm!$AD$6=2021,U151&lt;&gt;""),U151,IF(AND(Programm!$AD$6=2022,AD151&lt;&gt;""),AD151,IF(AND(Programm!$AD$6=2023,AM151&lt;&gt;""),AM151,""))))</f>
        <v>2.0299999999999998</v>
      </c>
      <c r="D151" s="389">
        <f>IF(AND(Programm!$AD$6=2020,M151&lt;&gt;""),M151,IF(AND(Programm!$AD$6=2021,V151&lt;&gt;""),V151,IF(AND(Programm!$AD$6=2022,AE151&lt;&gt;""),AE151,IF(AND(Programm!$AD$6=2023,AN151&lt;&gt;""),AN151,""))))</f>
        <v>1.88</v>
      </c>
      <c r="E151" s="389">
        <f>IF(AND(Programm!$AD$6=2020,N151&lt;&gt;""),N151,IF(AND(Programm!$AD$6=2021,W151&lt;&gt;""),W151,IF(AND(Programm!$AD$6=2022,AF151&lt;&gt;""),AF151,IF(AND(Programm!$AD$6=2023,AO151&lt;&gt;""),AO151,""))))</f>
        <v>96</v>
      </c>
      <c r="F151" s="389">
        <f>IF(AND(Programm!$AD$6=2020,O151&lt;&gt;""),O151,IF(AND(Programm!$AD$6=2021,X151&lt;&gt;""),X151,IF(AND(Programm!$AD$6=2022,AG151&lt;&gt;""),AG151,IF(AND(Programm!$AD$6=2023,AP151&lt;&gt;""),AP151,""))))</f>
        <v>12.687499999999998</v>
      </c>
      <c r="G151" s="389">
        <f>IF(AND(Programm!$AD$6=2020,P151&lt;&gt;""),P151,IF(AND(Programm!$AD$6=2021,Y151&lt;&gt;""),Y151,IF(AND(Programm!$AD$6=2022,AH151&lt;&gt;""),AH151,IF(AND(Programm!$AD$6=2023,AQ151&lt;&gt;""),AQ151,""))))</f>
        <v>13.216145833333332</v>
      </c>
      <c r="H151" s="389">
        <f>IF(AND(Programm!$AD$6=2020,Q151&lt;&gt;""),Q151,IF(AND(Programm!$AD$6=2021,Z151&lt;&gt;""),Z151,IF(AND(Programm!$AD$6=2022,AI151&lt;&gt;""),AI151,IF(AND(Programm!$AD$6=2023,AR151&lt;&gt;""),AR151,""))))</f>
        <v>-1.614583333333286E-2</v>
      </c>
      <c r="J151" s="231" t="s">
        <v>182</v>
      </c>
      <c r="K151" s="220">
        <v>13.2</v>
      </c>
      <c r="L151" s="221">
        <v>2.0319744000000002</v>
      </c>
      <c r="M151" s="222">
        <v>1.88485152</v>
      </c>
      <c r="N151" s="223">
        <v>96</v>
      </c>
      <c r="O151" s="224">
        <f t="shared" si="102"/>
        <v>12.699840000000002</v>
      </c>
      <c r="P151" s="225">
        <f t="shared" si="103"/>
        <v>13.229000000000003</v>
      </c>
      <c r="Q151" s="226">
        <f t="shared" si="104"/>
        <v>-2.9000000000003467E-2</v>
      </c>
      <c r="S151" s="231" t="s">
        <v>182</v>
      </c>
      <c r="T151" s="220">
        <v>13.2</v>
      </c>
      <c r="U151" s="221">
        <v>2.0319744000000002</v>
      </c>
      <c r="V151" s="222">
        <v>1.88485152</v>
      </c>
      <c r="W151" s="223">
        <v>96</v>
      </c>
      <c r="X151" s="224">
        <f t="shared" si="105"/>
        <v>12.699840000000002</v>
      </c>
      <c r="Y151" s="225">
        <f t="shared" si="106"/>
        <v>13.229000000000003</v>
      </c>
      <c r="Z151" s="226">
        <f t="shared" si="107"/>
        <v>-2.9000000000003467E-2</v>
      </c>
      <c r="AB151" s="231" t="s">
        <v>182</v>
      </c>
      <c r="AC151" s="380">
        <v>13.2</v>
      </c>
      <c r="AD151" s="380">
        <v>2.0299999999999998</v>
      </c>
      <c r="AE151" s="380">
        <v>1.88</v>
      </c>
      <c r="AF151" s="380">
        <v>96</v>
      </c>
      <c r="AG151" s="224">
        <f t="shared" si="108"/>
        <v>12.687499999999998</v>
      </c>
      <c r="AH151" s="225">
        <f t="shared" si="109"/>
        <v>13.216145833333332</v>
      </c>
      <c r="AI151" s="226">
        <f t="shared" si="110"/>
        <v>-1.614583333333286E-2</v>
      </c>
      <c r="AK151" s="231" t="s">
        <v>182</v>
      </c>
      <c r="AL151" s="427">
        <v>13.2</v>
      </c>
      <c r="AM151" s="427">
        <v>2.0299999999999998</v>
      </c>
      <c r="AN151" s="427">
        <v>1.88</v>
      </c>
      <c r="AO151" s="427">
        <v>96</v>
      </c>
      <c r="AP151" s="224">
        <f t="shared" si="111"/>
        <v>12.687499999999998</v>
      </c>
      <c r="AQ151" s="225">
        <f t="shared" si="112"/>
        <v>13.216145833333332</v>
      </c>
      <c r="AR151" s="226">
        <f t="shared" si="113"/>
        <v>-1.614583333333286E-2</v>
      </c>
    </row>
    <row r="152" spans="1:44" x14ac:dyDescent="0.3">
      <c r="A152" s="45" t="str">
        <f>IF(AND(Programm!$AD$6=2020,J152&lt;&gt;""),J152,IF(AND(Programm!$AD$6=2021,S152&lt;&gt;""),S152,IF(AND(Programm!$AD$6=2022,AB152&lt;&gt;""),AB152,IF(AND(Programm!$AD$6=2023,AK152&lt;&gt;""),AK152,""))))</f>
        <v>Monokalziumphosphat</v>
      </c>
      <c r="B152" s="389">
        <f>IF(AND(Programm!$AD$6=2020,K152&lt;&gt;""),K152,IF(AND(Programm!$AD$6=2021,T152&lt;&gt;""),T152,IF(AND(Programm!$AD$6=2022,AC152&lt;&gt;""),AC152,IF(AND(Programm!$AD$6=2023,AL152&lt;&gt;""),AL152,""))))</f>
        <v>0</v>
      </c>
      <c r="C152" s="389">
        <f>IF(AND(Programm!$AD$6=2020,L152&lt;&gt;""),L152,IF(AND(Programm!$AD$6=2021,U152&lt;&gt;""),U152,IF(AND(Programm!$AD$6=2022,AD152&lt;&gt;""),AD152,IF(AND(Programm!$AD$6=2023,AM152&lt;&gt;""),AM152,""))))</f>
        <v>0</v>
      </c>
      <c r="D152" s="389">
        <f>IF(AND(Programm!$AD$6=2020,M152&lt;&gt;""),M152,IF(AND(Programm!$AD$6=2021,V152&lt;&gt;""),V152,IF(AND(Programm!$AD$6=2022,AE152&lt;&gt;""),AE152,IF(AND(Programm!$AD$6=2023,AN152&lt;&gt;""),AN152,""))))</f>
        <v>52.45</v>
      </c>
      <c r="E152" s="389">
        <f>IF(AND(Programm!$AD$6=2020,N152&lt;&gt;""),N152,IF(AND(Programm!$AD$6=2021,W152&lt;&gt;""),W152,IF(AND(Programm!$AD$6=2022,AF152&lt;&gt;""),AF152,IF(AND(Programm!$AD$6=2023,AO152&lt;&gt;""),AO152,""))))</f>
        <v>95</v>
      </c>
      <c r="F152" s="389">
        <f>IF(AND(Programm!$AD$6=2020,O152&lt;&gt;""),O152,IF(AND(Programm!$AD$6=2021,X152&lt;&gt;""),X152,IF(AND(Programm!$AD$6=2022,AG152&lt;&gt;""),AG152,IF(AND(Programm!$AD$6=2023,AP152&lt;&gt;""),AP152,""))))</f>
        <v>0</v>
      </c>
      <c r="G152" s="389">
        <f>IF(AND(Programm!$AD$6=2020,P152&lt;&gt;""),P152,IF(AND(Programm!$AD$6=2021,Y152&lt;&gt;""),Y152,IF(AND(Programm!$AD$6=2022,AH152&lt;&gt;""),AH152,IF(AND(Programm!$AD$6=2023,AQ152&lt;&gt;""),AQ152,""))))</f>
        <v>0</v>
      </c>
      <c r="H152" s="389">
        <f>IF(AND(Programm!$AD$6=2020,Q152&lt;&gt;""),Q152,IF(AND(Programm!$AD$6=2021,Z152&lt;&gt;""),Z152,IF(AND(Programm!$AD$6=2022,AI152&lt;&gt;""),AI152,IF(AND(Programm!$AD$6=2023,AR152&lt;&gt;""),AR152,""))))</f>
        <v>0</v>
      </c>
      <c r="J152" s="231" t="s">
        <v>29</v>
      </c>
      <c r="K152" s="220">
        <v>0</v>
      </c>
      <c r="L152" s="221">
        <v>0</v>
      </c>
      <c r="M152" s="222">
        <v>52.452444999999997</v>
      </c>
      <c r="N152" s="223">
        <v>95</v>
      </c>
      <c r="O152" s="224">
        <f t="shared" si="102"/>
        <v>0</v>
      </c>
      <c r="P152" s="225">
        <f t="shared" si="103"/>
        <v>0</v>
      </c>
      <c r="Q152" s="226">
        <f t="shared" si="104"/>
        <v>0</v>
      </c>
      <c r="S152" s="231" t="s">
        <v>29</v>
      </c>
      <c r="T152" s="220">
        <v>0</v>
      </c>
      <c r="U152" s="221">
        <v>0</v>
      </c>
      <c r="V152" s="222">
        <v>52.452444999999997</v>
      </c>
      <c r="W152" s="223">
        <v>95</v>
      </c>
      <c r="X152" s="224">
        <f t="shared" si="105"/>
        <v>0</v>
      </c>
      <c r="Y152" s="225">
        <f t="shared" si="106"/>
        <v>0</v>
      </c>
      <c r="Z152" s="226">
        <f t="shared" si="107"/>
        <v>0</v>
      </c>
      <c r="AB152" s="231" t="s">
        <v>29</v>
      </c>
      <c r="AC152" s="380">
        <v>0</v>
      </c>
      <c r="AD152" s="380">
        <v>0</v>
      </c>
      <c r="AE152" s="380">
        <v>52.45</v>
      </c>
      <c r="AF152" s="380">
        <v>95</v>
      </c>
      <c r="AG152" s="224">
        <f t="shared" si="108"/>
        <v>0</v>
      </c>
      <c r="AH152" s="225">
        <f t="shared" si="109"/>
        <v>0</v>
      </c>
      <c r="AI152" s="226">
        <f t="shared" si="110"/>
        <v>0</v>
      </c>
      <c r="AK152" s="231" t="s">
        <v>29</v>
      </c>
      <c r="AL152" s="427">
        <v>0</v>
      </c>
      <c r="AM152" s="427">
        <v>0</v>
      </c>
      <c r="AN152" s="427">
        <v>52.45</v>
      </c>
      <c r="AO152" s="427">
        <v>95</v>
      </c>
      <c r="AP152" s="224">
        <f t="shared" si="111"/>
        <v>0</v>
      </c>
      <c r="AQ152" s="225">
        <f t="shared" si="112"/>
        <v>0</v>
      </c>
      <c r="AR152" s="226">
        <f t="shared" si="113"/>
        <v>0</v>
      </c>
    </row>
    <row r="153" spans="1:44" x14ac:dyDescent="0.3">
      <c r="A153" s="45" t="str">
        <f>IF(AND(Programm!$AD$6=2020,J153&lt;&gt;""),J153,IF(AND(Programm!$AD$6=2021,S153&lt;&gt;""),S153,IF(AND(Programm!$AD$6=2022,AB153&lt;&gt;""),AB153,IF(AND(Programm!$AD$6=2023,AK153&lt;&gt;""),AK153,""))))</f>
        <v>Natriumbikarbonat</v>
      </c>
      <c r="B153" s="389">
        <f>IF(AND(Programm!$AD$6=2020,K153&lt;&gt;""),K153,IF(AND(Programm!$AD$6=2021,T153&lt;&gt;""),T153,IF(AND(Programm!$AD$6=2022,AC153&lt;&gt;""),AC153,IF(AND(Programm!$AD$6=2023,AL153&lt;&gt;""),AL153,""))))</f>
        <v>0</v>
      </c>
      <c r="C153" s="389">
        <f>IF(AND(Programm!$AD$6=2020,L153&lt;&gt;""),L153,IF(AND(Programm!$AD$6=2021,U153&lt;&gt;""),U153,IF(AND(Programm!$AD$6=2022,AD153&lt;&gt;""),AD153,IF(AND(Programm!$AD$6=2023,AM153&lt;&gt;""),AM153,""))))</f>
        <v>0</v>
      </c>
      <c r="D153" s="389">
        <f>IF(AND(Programm!$AD$6=2020,M153&lt;&gt;""),M153,IF(AND(Programm!$AD$6=2021,V153&lt;&gt;""),V153,IF(AND(Programm!$AD$6=2022,AE153&lt;&gt;""),AE153,IF(AND(Programm!$AD$6=2023,AN153&lt;&gt;""),AN153,""))))</f>
        <v>0</v>
      </c>
      <c r="E153" s="389">
        <f>IF(AND(Programm!$AD$6=2020,N153&lt;&gt;""),N153,IF(AND(Programm!$AD$6=2021,W153&lt;&gt;""),W153,IF(AND(Programm!$AD$6=2022,AF153&lt;&gt;""),AF153,IF(AND(Programm!$AD$6=2023,AO153&lt;&gt;""),AO153,""))))</f>
        <v>99</v>
      </c>
      <c r="F153" s="389">
        <f>IF(AND(Programm!$AD$6=2020,O153&lt;&gt;""),O153,IF(AND(Programm!$AD$6=2021,X153&lt;&gt;""),X153,IF(AND(Programm!$AD$6=2022,AG153&lt;&gt;""),AG153,IF(AND(Programm!$AD$6=2023,AP153&lt;&gt;""),AP153,""))))</f>
        <v>0</v>
      </c>
      <c r="G153" s="389">
        <f>IF(AND(Programm!$AD$6=2020,P153&lt;&gt;""),P153,IF(AND(Programm!$AD$6=2021,Y153&lt;&gt;""),Y153,IF(AND(Programm!$AD$6=2022,AH153&lt;&gt;""),AH153,IF(AND(Programm!$AD$6=2023,AQ153&lt;&gt;""),AQ153,""))))</f>
        <v>0</v>
      </c>
      <c r="H153" s="389">
        <f>IF(AND(Programm!$AD$6=2020,Q153&lt;&gt;""),Q153,IF(AND(Programm!$AD$6=2021,Z153&lt;&gt;""),Z153,IF(AND(Programm!$AD$6=2022,AI153&lt;&gt;""),AI153,IF(AND(Programm!$AD$6=2023,AR153&lt;&gt;""),AR153,""))))</f>
        <v>0</v>
      </c>
      <c r="J153" s="231" t="s">
        <v>62</v>
      </c>
      <c r="K153" s="220">
        <v>0</v>
      </c>
      <c r="L153" s="221">
        <v>0</v>
      </c>
      <c r="M153" s="222">
        <v>0</v>
      </c>
      <c r="N153" s="223">
        <v>99</v>
      </c>
      <c r="O153" s="224">
        <f t="shared" si="102"/>
        <v>0</v>
      </c>
      <c r="P153" s="225">
        <f t="shared" si="103"/>
        <v>0</v>
      </c>
      <c r="Q153" s="226">
        <f t="shared" si="104"/>
        <v>0</v>
      </c>
      <c r="S153" s="231" t="s">
        <v>62</v>
      </c>
      <c r="T153" s="220">
        <v>0</v>
      </c>
      <c r="U153" s="221">
        <v>0</v>
      </c>
      <c r="V153" s="222">
        <v>0</v>
      </c>
      <c r="W153" s="223">
        <v>99</v>
      </c>
      <c r="X153" s="224">
        <f t="shared" si="105"/>
        <v>0</v>
      </c>
      <c r="Y153" s="225">
        <f t="shared" si="106"/>
        <v>0</v>
      </c>
      <c r="Z153" s="226">
        <f t="shared" si="107"/>
        <v>0</v>
      </c>
      <c r="AB153" s="231" t="s">
        <v>62</v>
      </c>
      <c r="AC153" s="380">
        <v>0</v>
      </c>
      <c r="AD153" s="380">
        <v>0</v>
      </c>
      <c r="AE153" s="380">
        <v>0</v>
      </c>
      <c r="AF153" s="380">
        <v>99</v>
      </c>
      <c r="AG153" s="224">
        <f t="shared" si="108"/>
        <v>0</v>
      </c>
      <c r="AH153" s="225">
        <f t="shared" si="109"/>
        <v>0</v>
      </c>
      <c r="AI153" s="226">
        <f t="shared" si="110"/>
        <v>0</v>
      </c>
      <c r="AK153" s="231" t="s">
        <v>62</v>
      </c>
      <c r="AL153" s="427">
        <v>0</v>
      </c>
      <c r="AM153" s="427">
        <v>0</v>
      </c>
      <c r="AN153" s="427">
        <v>0</v>
      </c>
      <c r="AO153" s="427">
        <v>99</v>
      </c>
      <c r="AP153" s="224">
        <f t="shared" si="111"/>
        <v>0</v>
      </c>
      <c r="AQ153" s="225">
        <f t="shared" si="112"/>
        <v>0</v>
      </c>
      <c r="AR153" s="226">
        <f t="shared" si="113"/>
        <v>0</v>
      </c>
    </row>
    <row r="154" spans="1:44" x14ac:dyDescent="0.3">
      <c r="A154" s="45" t="str">
        <f>IF(AND(Programm!$AD$6=2020,J154&lt;&gt;""),J154,IF(AND(Programm!$AD$6=2021,S154&lt;&gt;""),S154,IF(AND(Programm!$AD$6=2022,AB154&lt;&gt;""),AB154,IF(AND(Programm!$AD$6=2023,AK154&lt;&gt;""),AK154,""))))</f>
        <v>Propionsäure</v>
      </c>
      <c r="B154" s="389">
        <f>IF(AND(Programm!$AD$6=2020,K154&lt;&gt;""),K154,IF(AND(Programm!$AD$6=2021,T154&lt;&gt;""),T154,IF(AND(Programm!$AD$6=2022,AC154&lt;&gt;""),AC154,IF(AND(Programm!$AD$6=2023,AL154&lt;&gt;""),AL154,""))))</f>
        <v>0</v>
      </c>
      <c r="C154" s="389">
        <f>IF(AND(Programm!$AD$6=2020,L154&lt;&gt;""),L154,IF(AND(Programm!$AD$6=2021,U154&lt;&gt;""),U154,IF(AND(Programm!$AD$6=2022,AD154&lt;&gt;""),AD154,IF(AND(Programm!$AD$6=2023,AM154&lt;&gt;""),AM154,""))))</f>
        <v>0</v>
      </c>
      <c r="D154" s="389">
        <f>IF(AND(Programm!$AD$6=2020,M154&lt;&gt;""),M154,IF(AND(Programm!$AD$6=2021,V154&lt;&gt;""),V154,IF(AND(Programm!$AD$6=2022,AE154&lt;&gt;""),AE154,IF(AND(Programm!$AD$6=2023,AN154&lt;&gt;""),AN154,""))))</f>
        <v>0</v>
      </c>
      <c r="E154" s="389">
        <f>IF(AND(Programm!$AD$6=2020,N154&lt;&gt;""),N154,IF(AND(Programm!$AD$6=2021,W154&lt;&gt;""),W154,IF(AND(Programm!$AD$6=2022,AF154&lt;&gt;""),AF154,IF(AND(Programm!$AD$6=2023,AO154&lt;&gt;""),AO154,""))))</f>
        <v>99</v>
      </c>
      <c r="F154" s="389">
        <f>IF(AND(Programm!$AD$6=2020,O154&lt;&gt;""),O154,IF(AND(Programm!$AD$6=2021,X154&lt;&gt;""),X154,IF(AND(Programm!$AD$6=2022,AG154&lt;&gt;""),AG154,IF(AND(Programm!$AD$6=2023,AP154&lt;&gt;""),AP154,""))))</f>
        <v>0</v>
      </c>
      <c r="G154" s="389">
        <f>IF(AND(Programm!$AD$6=2020,P154&lt;&gt;""),P154,IF(AND(Programm!$AD$6=2021,Y154&lt;&gt;""),Y154,IF(AND(Programm!$AD$6=2022,AH154&lt;&gt;""),AH154,IF(AND(Programm!$AD$6=2023,AQ154&lt;&gt;""),AQ154,""))))</f>
        <v>0</v>
      </c>
      <c r="H154" s="389">
        <f>IF(AND(Programm!$AD$6=2020,Q154&lt;&gt;""),Q154,IF(AND(Programm!$AD$6=2021,Z154&lt;&gt;""),Z154,IF(AND(Programm!$AD$6=2022,AI154&lt;&gt;""),AI154,IF(AND(Programm!$AD$6=2023,AR154&lt;&gt;""),AR154,""))))</f>
        <v>0</v>
      </c>
      <c r="J154" s="231" t="s">
        <v>63</v>
      </c>
      <c r="K154" s="220">
        <v>0</v>
      </c>
      <c r="L154" s="221">
        <v>0</v>
      </c>
      <c r="M154" s="222">
        <v>0</v>
      </c>
      <c r="N154" s="223">
        <v>99</v>
      </c>
      <c r="O154" s="224">
        <f t="shared" si="102"/>
        <v>0</v>
      </c>
      <c r="P154" s="225">
        <f t="shared" si="103"/>
        <v>0</v>
      </c>
      <c r="Q154" s="226">
        <f t="shared" si="104"/>
        <v>0</v>
      </c>
      <c r="S154" s="231" t="s">
        <v>63</v>
      </c>
      <c r="T154" s="220">
        <v>0</v>
      </c>
      <c r="U154" s="221">
        <v>0</v>
      </c>
      <c r="V154" s="222">
        <v>0</v>
      </c>
      <c r="W154" s="223">
        <v>99</v>
      </c>
      <c r="X154" s="224">
        <f t="shared" si="105"/>
        <v>0</v>
      </c>
      <c r="Y154" s="225">
        <f t="shared" si="106"/>
        <v>0</v>
      </c>
      <c r="Z154" s="226">
        <f t="shared" si="107"/>
        <v>0</v>
      </c>
      <c r="AB154" s="231" t="s">
        <v>63</v>
      </c>
      <c r="AC154" s="380">
        <v>0</v>
      </c>
      <c r="AD154" s="380">
        <v>0</v>
      </c>
      <c r="AE154" s="380">
        <v>0</v>
      </c>
      <c r="AF154" s="380">
        <v>99</v>
      </c>
      <c r="AG154" s="224">
        <f t="shared" si="108"/>
        <v>0</v>
      </c>
      <c r="AH154" s="225">
        <f t="shared" si="109"/>
        <v>0</v>
      </c>
      <c r="AI154" s="226">
        <f t="shared" si="110"/>
        <v>0</v>
      </c>
      <c r="AK154" s="231" t="s">
        <v>63</v>
      </c>
      <c r="AL154" s="427">
        <v>0</v>
      </c>
      <c r="AM154" s="427">
        <v>0</v>
      </c>
      <c r="AN154" s="427">
        <v>0</v>
      </c>
      <c r="AO154" s="427">
        <v>99</v>
      </c>
      <c r="AP154" s="224">
        <f t="shared" si="111"/>
        <v>0</v>
      </c>
      <c r="AQ154" s="225">
        <f t="shared" si="112"/>
        <v>0</v>
      </c>
      <c r="AR154" s="226">
        <f t="shared" si="113"/>
        <v>0</v>
      </c>
    </row>
    <row r="155" spans="1:44" x14ac:dyDescent="0.3">
      <c r="A155" s="45" t="str">
        <f>IF(AND(Programm!$AD$6=2020,J155&lt;&gt;""),J155,IF(AND(Programm!$AD$6=2021,S155&lt;&gt;""),S155,IF(AND(Programm!$AD$6=2022,AB155&lt;&gt;""),AB155,IF(AND(Programm!$AD$6=2023,AK155&lt;&gt;""),AK155,""))))</f>
        <v>Propylenglykol</v>
      </c>
      <c r="B155" s="389">
        <f>IF(AND(Programm!$AD$6=2020,K155&lt;&gt;""),K155,IF(AND(Programm!$AD$6=2021,T155&lt;&gt;""),T155,IF(AND(Programm!$AD$6=2022,AC155&lt;&gt;""),AC155,IF(AND(Programm!$AD$6=2023,AL155&lt;&gt;""),AL155,""))))</f>
        <v>0</v>
      </c>
      <c r="C155" s="389">
        <f>IF(AND(Programm!$AD$6=2020,L155&lt;&gt;""),L155,IF(AND(Programm!$AD$6=2021,U155&lt;&gt;""),U155,IF(AND(Programm!$AD$6=2022,AD155&lt;&gt;""),AD155,IF(AND(Programm!$AD$6=2023,AM155&lt;&gt;""),AM155,""))))</f>
        <v>0</v>
      </c>
      <c r="D155" s="389">
        <f>IF(AND(Programm!$AD$6=2020,M155&lt;&gt;""),M155,IF(AND(Programm!$AD$6=2021,V155&lt;&gt;""),V155,IF(AND(Programm!$AD$6=2022,AE155&lt;&gt;""),AE155,IF(AND(Programm!$AD$6=2023,AN155&lt;&gt;""),AN155,""))))</f>
        <v>0</v>
      </c>
      <c r="E155" s="389">
        <f>IF(AND(Programm!$AD$6=2020,N155&lt;&gt;""),N155,IF(AND(Programm!$AD$6=2021,W155&lt;&gt;""),W155,IF(AND(Programm!$AD$6=2022,AF155&lt;&gt;""),AF155,IF(AND(Programm!$AD$6=2023,AO155&lt;&gt;""),AO155,""))))</f>
        <v>99</v>
      </c>
      <c r="F155" s="389">
        <f>IF(AND(Programm!$AD$6=2020,O155&lt;&gt;""),O155,IF(AND(Programm!$AD$6=2021,X155&lt;&gt;""),X155,IF(AND(Programm!$AD$6=2022,AG155&lt;&gt;""),AG155,IF(AND(Programm!$AD$6=2023,AP155&lt;&gt;""),AP155,""))))</f>
        <v>0</v>
      </c>
      <c r="G155" s="389">
        <f>IF(AND(Programm!$AD$6=2020,P155&lt;&gt;""),P155,IF(AND(Programm!$AD$6=2021,Y155&lt;&gt;""),Y155,IF(AND(Programm!$AD$6=2022,AH155&lt;&gt;""),AH155,IF(AND(Programm!$AD$6=2023,AQ155&lt;&gt;""),AQ155,""))))</f>
        <v>0</v>
      </c>
      <c r="H155" s="389">
        <f>IF(AND(Programm!$AD$6=2020,Q155&lt;&gt;""),Q155,IF(AND(Programm!$AD$6=2021,Z155&lt;&gt;""),Z155,IF(AND(Programm!$AD$6=2022,AI155&lt;&gt;""),AI155,IF(AND(Programm!$AD$6=2023,AR155&lt;&gt;""),AR155,""))))</f>
        <v>0</v>
      </c>
      <c r="J155" s="231" t="s">
        <v>64</v>
      </c>
      <c r="K155" s="220">
        <v>0</v>
      </c>
      <c r="L155" s="221">
        <v>0</v>
      </c>
      <c r="M155" s="222">
        <v>0</v>
      </c>
      <c r="N155" s="223">
        <v>99</v>
      </c>
      <c r="O155" s="224">
        <f t="shared" si="102"/>
        <v>0</v>
      </c>
      <c r="P155" s="225">
        <f t="shared" si="103"/>
        <v>0</v>
      </c>
      <c r="Q155" s="226">
        <f t="shared" si="104"/>
        <v>0</v>
      </c>
      <c r="S155" s="231" t="s">
        <v>64</v>
      </c>
      <c r="T155" s="220">
        <v>0</v>
      </c>
      <c r="U155" s="221">
        <v>0</v>
      </c>
      <c r="V155" s="222">
        <v>0</v>
      </c>
      <c r="W155" s="223">
        <v>99</v>
      </c>
      <c r="X155" s="224">
        <f t="shared" si="105"/>
        <v>0</v>
      </c>
      <c r="Y155" s="225">
        <f t="shared" si="106"/>
        <v>0</v>
      </c>
      <c r="Z155" s="226">
        <f t="shared" si="107"/>
        <v>0</v>
      </c>
      <c r="AB155" s="231" t="s">
        <v>64</v>
      </c>
      <c r="AC155" s="380">
        <v>0</v>
      </c>
      <c r="AD155" s="380">
        <v>0</v>
      </c>
      <c r="AE155" s="380">
        <v>0</v>
      </c>
      <c r="AF155" s="380">
        <v>99</v>
      </c>
      <c r="AG155" s="224">
        <f t="shared" si="108"/>
        <v>0</v>
      </c>
      <c r="AH155" s="225">
        <f t="shared" si="109"/>
        <v>0</v>
      </c>
      <c r="AI155" s="226">
        <f t="shared" si="110"/>
        <v>0</v>
      </c>
      <c r="AK155" s="231" t="s">
        <v>64</v>
      </c>
      <c r="AL155" s="427">
        <v>0</v>
      </c>
      <c r="AM155" s="427">
        <v>0</v>
      </c>
      <c r="AN155" s="427">
        <v>0</v>
      </c>
      <c r="AO155" s="427">
        <v>99</v>
      </c>
      <c r="AP155" s="224">
        <f t="shared" si="111"/>
        <v>0</v>
      </c>
      <c r="AQ155" s="225">
        <f t="shared" si="112"/>
        <v>0</v>
      </c>
      <c r="AR155" s="226">
        <f t="shared" si="113"/>
        <v>0</v>
      </c>
    </row>
    <row r="156" spans="1:44" x14ac:dyDescent="0.3">
      <c r="A156" s="45" t="str">
        <f>IF(AND(Programm!$AD$6=2020,J156&lt;&gt;""),J156,IF(AND(Programm!$AD$6=2021,S156&lt;&gt;""),S156,IF(AND(Programm!$AD$6=2022,AB156&lt;&gt;""),AB156,IF(AND(Programm!$AD$6=2023,AK156&lt;&gt;""),AK156,""))))</f>
        <v>Glyzerin (roh, rein)</v>
      </c>
      <c r="B156" s="389">
        <f>IF(AND(Programm!$AD$6=2020,K156&lt;&gt;""),K156,IF(AND(Programm!$AD$6=2021,T156&lt;&gt;""),T156,IF(AND(Programm!$AD$6=2022,AC156&lt;&gt;""),AC156,IF(AND(Programm!$AD$6=2023,AL156&lt;&gt;""),AL156,""))))</f>
        <v>0</v>
      </c>
      <c r="C156" s="389">
        <f>IF(AND(Programm!$AD$6=2020,L156&lt;&gt;""),L156,IF(AND(Programm!$AD$6=2021,U156&lt;&gt;""),U156,IF(AND(Programm!$AD$6=2022,AD156&lt;&gt;""),AD156,IF(AND(Programm!$AD$6=2023,AM156&lt;&gt;""),AM156,""))))</f>
        <v>0</v>
      </c>
      <c r="D156" s="389">
        <f>IF(AND(Programm!$AD$6=2020,M156&lt;&gt;""),M156,IF(AND(Programm!$AD$6=2021,V156&lt;&gt;""),V156,IF(AND(Programm!$AD$6=2022,AE156&lt;&gt;""),AE156,IF(AND(Programm!$AD$6=2023,AN156&lt;&gt;""),AN156,""))))</f>
        <v>0</v>
      </c>
      <c r="E156" s="389">
        <f>IF(AND(Programm!$AD$6=2020,N156&lt;&gt;""),N156,IF(AND(Programm!$AD$6=2021,W156&lt;&gt;""),W156,IF(AND(Programm!$AD$6=2022,AF156&lt;&gt;""),AF156,IF(AND(Programm!$AD$6=2023,AO156&lt;&gt;""),AO156,""))))</f>
        <v>99</v>
      </c>
      <c r="F156" s="389">
        <f>IF(AND(Programm!$AD$6=2020,O156&lt;&gt;""),O156,IF(AND(Programm!$AD$6=2021,X156&lt;&gt;""),X156,IF(AND(Programm!$AD$6=2022,AG156&lt;&gt;""),AG156,IF(AND(Programm!$AD$6=2023,AP156&lt;&gt;""),AP156,""))))</f>
        <v>0</v>
      </c>
      <c r="G156" s="389">
        <f>IF(AND(Programm!$AD$6=2020,P156&lt;&gt;""),P156,IF(AND(Programm!$AD$6=2021,Y156&lt;&gt;""),Y156,IF(AND(Programm!$AD$6=2022,AH156&lt;&gt;""),AH156,IF(AND(Programm!$AD$6=2023,AQ156&lt;&gt;""),AQ156,""))))</f>
        <v>0</v>
      </c>
      <c r="H156" s="389">
        <f>IF(AND(Programm!$AD$6=2020,Q156&lt;&gt;""),Q156,IF(AND(Programm!$AD$6=2021,Z156&lt;&gt;""),Z156,IF(AND(Programm!$AD$6=2022,AI156&lt;&gt;""),AI156,IF(AND(Programm!$AD$6=2023,AR156&lt;&gt;""),AR156,""))))</f>
        <v>0</v>
      </c>
      <c r="J156" s="231" t="s">
        <v>183</v>
      </c>
      <c r="K156" s="220">
        <v>0</v>
      </c>
      <c r="L156" s="221">
        <v>0</v>
      </c>
      <c r="M156" s="222">
        <v>0</v>
      </c>
      <c r="N156" s="223">
        <v>99</v>
      </c>
      <c r="O156" s="224">
        <f t="shared" si="102"/>
        <v>0</v>
      </c>
      <c r="P156" s="225">
        <f t="shared" si="103"/>
        <v>0</v>
      </c>
      <c r="Q156" s="226">
        <f t="shared" si="104"/>
        <v>0</v>
      </c>
      <c r="S156" s="231" t="s">
        <v>183</v>
      </c>
      <c r="T156" s="220">
        <v>0</v>
      </c>
      <c r="U156" s="221">
        <v>0</v>
      </c>
      <c r="V156" s="222">
        <v>0</v>
      </c>
      <c r="W156" s="223">
        <v>99</v>
      </c>
      <c r="X156" s="224">
        <f t="shared" si="105"/>
        <v>0</v>
      </c>
      <c r="Y156" s="225">
        <f t="shared" si="106"/>
        <v>0</v>
      </c>
      <c r="Z156" s="226">
        <f t="shared" si="107"/>
        <v>0</v>
      </c>
      <c r="AB156" s="231" t="s">
        <v>183</v>
      </c>
      <c r="AC156" s="380">
        <v>0</v>
      </c>
      <c r="AD156" s="380">
        <v>0</v>
      </c>
      <c r="AE156" s="380">
        <v>0</v>
      </c>
      <c r="AF156" s="380">
        <v>99</v>
      </c>
      <c r="AG156" s="224">
        <f t="shared" si="108"/>
        <v>0</v>
      </c>
      <c r="AH156" s="225">
        <f t="shared" si="109"/>
        <v>0</v>
      </c>
      <c r="AI156" s="226">
        <f t="shared" si="110"/>
        <v>0</v>
      </c>
      <c r="AK156" s="231" t="s">
        <v>183</v>
      </c>
      <c r="AL156" s="427">
        <v>0</v>
      </c>
      <c r="AM156" s="427">
        <v>0</v>
      </c>
      <c r="AN156" s="427">
        <v>0</v>
      </c>
      <c r="AO156" s="427">
        <v>99</v>
      </c>
      <c r="AP156" s="224">
        <f t="shared" si="111"/>
        <v>0</v>
      </c>
      <c r="AQ156" s="225">
        <f t="shared" si="112"/>
        <v>0</v>
      </c>
      <c r="AR156" s="226">
        <f t="shared" si="113"/>
        <v>0</v>
      </c>
    </row>
    <row r="157" spans="1:44" x14ac:dyDescent="0.3">
      <c r="A157" s="45" t="str">
        <f>IF(AND(Programm!$AD$6=2020,J157&lt;&gt;""),J157,IF(AND(Programm!$AD$6=2021,S157&lt;&gt;""),S157,IF(AND(Programm!$AD$6=2022,AB157&lt;&gt;""),AB157,IF(AND(Programm!$AD$6=2023,AK157&lt;&gt;""),AK157,""))))</f>
        <v>Sauermilcherzeugnisse (Joghurt,Quark)</v>
      </c>
      <c r="B157" s="389">
        <f>IF(AND(Programm!$AD$6=2020,K157&lt;&gt;""),K157,IF(AND(Programm!$AD$6=2021,T157&lt;&gt;""),T157,IF(AND(Programm!$AD$6=2022,AC157&lt;&gt;""),AC157,IF(AND(Programm!$AD$6=2023,AL157&lt;&gt;""),AL157,""))))</f>
        <v>40</v>
      </c>
      <c r="C157" s="389">
        <f>IF(AND(Programm!$AD$6=2020,L157&lt;&gt;""),L157,IF(AND(Programm!$AD$6=2021,U157&lt;&gt;""),U157,IF(AND(Programm!$AD$6=2022,AD157&lt;&gt;""),AD157,IF(AND(Programm!$AD$6=2023,AM157&lt;&gt;""),AM157,""))))</f>
        <v>1.02</v>
      </c>
      <c r="D157" s="389">
        <f>IF(AND(Programm!$AD$6=2020,M157&lt;&gt;""),M157,IF(AND(Programm!$AD$6=2021,V157&lt;&gt;""),V157,IF(AND(Programm!$AD$6=2022,AE157&lt;&gt;""),AE157,IF(AND(Programm!$AD$6=2023,AN157&lt;&gt;""),AN157,""))))</f>
        <v>0.28000000000000003</v>
      </c>
      <c r="E157" s="389">
        <f>IF(AND(Programm!$AD$6=2020,N157&lt;&gt;""),N157,IF(AND(Programm!$AD$6=2021,W157&lt;&gt;""),W157,IF(AND(Programm!$AD$6=2022,AF157&lt;&gt;""),AF157,IF(AND(Programm!$AD$6=2023,AO157&lt;&gt;""),AO157,""))))</f>
        <v>16</v>
      </c>
      <c r="F157" s="389">
        <f>IF(AND(Programm!$AD$6=2020,O157&lt;&gt;""),O157,IF(AND(Programm!$AD$6=2021,X157&lt;&gt;""),X157,IF(AND(Programm!$AD$6=2022,AG157&lt;&gt;""),AG157,IF(AND(Programm!$AD$6=2023,AP157&lt;&gt;""),AP157,""))))</f>
        <v>6.375</v>
      </c>
      <c r="G157" s="389">
        <f>IF(AND(Programm!$AD$6=2020,P157&lt;&gt;""),P157,IF(AND(Programm!$AD$6=2021,Y157&lt;&gt;""),Y157,IF(AND(Programm!$AD$6=2022,AH157&lt;&gt;""),AH157,IF(AND(Programm!$AD$6=2023,AQ157&lt;&gt;""),AQ157,""))))</f>
        <v>39.84375</v>
      </c>
      <c r="H157" s="389">
        <f>IF(AND(Programm!$AD$6=2020,Q157&lt;&gt;""),Q157,IF(AND(Programm!$AD$6=2021,Z157&lt;&gt;""),Z157,IF(AND(Programm!$AD$6=2022,AI157&lt;&gt;""),AI157,IF(AND(Programm!$AD$6=2023,AR157&lt;&gt;""),AR157,""))))</f>
        <v>0.15625</v>
      </c>
      <c r="J157" s="231" t="s">
        <v>184</v>
      </c>
      <c r="K157" s="220">
        <v>40</v>
      </c>
      <c r="L157" s="221">
        <v>1.024</v>
      </c>
      <c r="M157" s="222">
        <v>0.28225119999999998</v>
      </c>
      <c r="N157" s="223">
        <v>16</v>
      </c>
      <c r="O157" s="224">
        <f t="shared" si="102"/>
        <v>6.4</v>
      </c>
      <c r="P157" s="225">
        <f t="shared" si="103"/>
        <v>40</v>
      </c>
      <c r="Q157" s="226">
        <f t="shared" si="104"/>
        <v>0</v>
      </c>
      <c r="S157" s="231" t="s">
        <v>184</v>
      </c>
      <c r="T157" s="220">
        <v>40</v>
      </c>
      <c r="U157" s="221">
        <v>1.024</v>
      </c>
      <c r="V157" s="222">
        <v>0.28225119999999998</v>
      </c>
      <c r="W157" s="223">
        <v>16</v>
      </c>
      <c r="X157" s="224">
        <f t="shared" si="105"/>
        <v>6.4</v>
      </c>
      <c r="Y157" s="225">
        <f t="shared" si="106"/>
        <v>40</v>
      </c>
      <c r="Z157" s="226">
        <f t="shared" si="107"/>
        <v>0</v>
      </c>
      <c r="AB157" s="231" t="s">
        <v>184</v>
      </c>
      <c r="AC157" s="380">
        <v>40</v>
      </c>
      <c r="AD157" s="380">
        <v>1.02</v>
      </c>
      <c r="AE157" s="380">
        <v>0.28000000000000003</v>
      </c>
      <c r="AF157" s="380">
        <v>16</v>
      </c>
      <c r="AG157" s="224">
        <f t="shared" si="108"/>
        <v>6.375</v>
      </c>
      <c r="AH157" s="225">
        <f t="shared" si="109"/>
        <v>39.84375</v>
      </c>
      <c r="AI157" s="226">
        <f t="shared" si="110"/>
        <v>0.15625</v>
      </c>
      <c r="AK157" s="231" t="s">
        <v>184</v>
      </c>
      <c r="AL157" s="427">
        <v>40</v>
      </c>
      <c r="AM157" s="427">
        <v>1.02</v>
      </c>
      <c r="AN157" s="427">
        <v>0.28000000000000003</v>
      </c>
      <c r="AO157" s="427">
        <v>16</v>
      </c>
      <c r="AP157" s="224">
        <f t="shared" si="111"/>
        <v>6.375</v>
      </c>
      <c r="AQ157" s="225">
        <f t="shared" si="112"/>
        <v>39.84375</v>
      </c>
      <c r="AR157" s="226">
        <f t="shared" si="113"/>
        <v>0.15625</v>
      </c>
    </row>
    <row r="158" spans="1:44" x14ac:dyDescent="0.3">
      <c r="A158" s="45" t="str">
        <f>IF(AND(Programm!$AD$6=2020,J158&lt;&gt;""),J158,IF(AND(Programm!$AD$6=2021,S158&lt;&gt;""),S158,IF(AND(Programm!$AD$6=2022,AB158&lt;&gt;""),AB158,IF(AND(Programm!$AD$6=2023,AK158&lt;&gt;""),AK158,""))))</f>
        <v>Sauermolke</v>
      </c>
      <c r="B158" s="389">
        <f>IF(AND(Programm!$AD$6=2020,K158&lt;&gt;""),K158,IF(AND(Programm!$AD$6=2021,T158&lt;&gt;""),T158,IF(AND(Programm!$AD$6=2022,AC158&lt;&gt;""),AC158,IF(AND(Programm!$AD$6=2023,AL158&lt;&gt;""),AL158,""))))</f>
        <v>15.6</v>
      </c>
      <c r="C158" s="389">
        <f>IF(AND(Programm!$AD$6=2020,L158&lt;&gt;""),L158,IF(AND(Programm!$AD$6=2021,U158&lt;&gt;""),U158,IF(AND(Programm!$AD$6=2022,AD158&lt;&gt;""),AD158,IF(AND(Programm!$AD$6=2023,AM158&lt;&gt;""),AM158,""))))</f>
        <v>0.14000000000000001</v>
      </c>
      <c r="D158" s="389">
        <f>IF(AND(Programm!$AD$6=2020,M158&lt;&gt;""),M158,IF(AND(Programm!$AD$6=2021,V158&lt;&gt;""),V158,IF(AND(Programm!$AD$6=2022,AE158&lt;&gt;""),AE158,IF(AND(Programm!$AD$6=2023,AN158&lt;&gt;""),AN158,""))))</f>
        <v>0.21</v>
      </c>
      <c r="E158" s="389">
        <f>IF(AND(Programm!$AD$6=2020,N158&lt;&gt;""),N158,IF(AND(Programm!$AD$6=2021,W158&lt;&gt;""),W158,IF(AND(Programm!$AD$6=2022,AF158&lt;&gt;""),AF158,IF(AND(Programm!$AD$6=2023,AO158&lt;&gt;""),AO158,""))))</f>
        <v>6</v>
      </c>
      <c r="F158" s="389">
        <f>IF(AND(Programm!$AD$6=2020,O158&lt;&gt;""),O158,IF(AND(Programm!$AD$6=2021,X158&lt;&gt;""),X158,IF(AND(Programm!$AD$6=2022,AG158&lt;&gt;""),AG158,IF(AND(Programm!$AD$6=2023,AP158&lt;&gt;""),AP158,""))))</f>
        <v>0.87500000000000011</v>
      </c>
      <c r="G158" s="389">
        <f>IF(AND(Programm!$AD$6=2020,P158&lt;&gt;""),P158,IF(AND(Programm!$AD$6=2021,Y158&lt;&gt;""),Y158,IF(AND(Programm!$AD$6=2022,AH158&lt;&gt;""),AH158,IF(AND(Programm!$AD$6=2023,AQ158&lt;&gt;""),AQ158,""))))</f>
        <v>14.583333333333334</v>
      </c>
      <c r="H158" s="389">
        <f>IF(AND(Programm!$AD$6=2020,Q158&lt;&gt;""),Q158,IF(AND(Programm!$AD$6=2021,Z158&lt;&gt;""),Z158,IF(AND(Programm!$AD$6=2022,AI158&lt;&gt;""),AI158,IF(AND(Programm!$AD$6=2023,AR158&lt;&gt;""),AR158,""))))</f>
        <v>1.0166666666666657</v>
      </c>
      <c r="J158" s="231" t="s">
        <v>30</v>
      </c>
      <c r="K158" s="220">
        <v>15.6</v>
      </c>
      <c r="L158" s="221">
        <v>0.13977600000000001</v>
      </c>
      <c r="M158" s="222">
        <v>0.20655656</v>
      </c>
      <c r="N158" s="223">
        <v>5.6</v>
      </c>
      <c r="O158" s="224">
        <f t="shared" si="102"/>
        <v>0.87360000000000004</v>
      </c>
      <c r="P158" s="225">
        <f t="shared" si="103"/>
        <v>15.600000000000003</v>
      </c>
      <c r="Q158" s="226">
        <f t="shared" si="104"/>
        <v>0</v>
      </c>
      <c r="S158" s="231" t="s">
        <v>30</v>
      </c>
      <c r="T158" s="220">
        <v>15.6</v>
      </c>
      <c r="U158" s="221">
        <v>0.13977600000000001</v>
      </c>
      <c r="V158" s="222">
        <v>0.20655656</v>
      </c>
      <c r="W158" s="223">
        <v>5.6</v>
      </c>
      <c r="X158" s="224">
        <f t="shared" si="105"/>
        <v>0.87360000000000004</v>
      </c>
      <c r="Y158" s="225">
        <f t="shared" si="106"/>
        <v>15.600000000000003</v>
      </c>
      <c r="Z158" s="226">
        <f t="shared" si="107"/>
        <v>0</v>
      </c>
      <c r="AB158" s="231" t="s">
        <v>30</v>
      </c>
      <c r="AC158" s="380">
        <v>15.6</v>
      </c>
      <c r="AD158" s="380">
        <v>0.14000000000000001</v>
      </c>
      <c r="AE158" s="380">
        <v>0.21</v>
      </c>
      <c r="AF158" s="381">
        <v>6</v>
      </c>
      <c r="AG158" s="224">
        <f t="shared" si="108"/>
        <v>0.87500000000000011</v>
      </c>
      <c r="AH158" s="225">
        <f t="shared" si="109"/>
        <v>14.583333333333334</v>
      </c>
      <c r="AI158" s="226">
        <f t="shared" si="110"/>
        <v>1.0166666666666657</v>
      </c>
      <c r="AK158" s="231" t="s">
        <v>30</v>
      </c>
      <c r="AL158" s="427">
        <v>15.6</v>
      </c>
      <c r="AM158" s="427">
        <v>0.14000000000000001</v>
      </c>
      <c r="AN158" s="427">
        <v>0.21</v>
      </c>
      <c r="AO158" s="427">
        <v>6</v>
      </c>
      <c r="AP158" s="224">
        <f t="shared" si="111"/>
        <v>0.87500000000000011</v>
      </c>
      <c r="AQ158" s="225">
        <f t="shared" si="112"/>
        <v>14.583333333333334</v>
      </c>
      <c r="AR158" s="226">
        <f t="shared" si="113"/>
        <v>1.0166666666666657</v>
      </c>
    </row>
    <row r="159" spans="1:44" x14ac:dyDescent="0.3">
      <c r="A159" s="45" t="str">
        <f>IF(AND(Programm!$AD$6=2020,J159&lt;&gt;""),J159,IF(AND(Programm!$AD$6=2021,S159&lt;&gt;""),S159,IF(AND(Programm!$AD$6=2022,AB159&lt;&gt;""),AB159,IF(AND(Programm!$AD$6=2023,AK159&lt;&gt;""),AK159,""))))</f>
        <v>Sojakuchen, 8 % Rohfett</v>
      </c>
      <c r="B159" s="389">
        <f>IF(AND(Programm!$AD$6=2020,K159&lt;&gt;""),K159,IF(AND(Programm!$AD$6=2021,T159&lt;&gt;""),T159,IF(AND(Programm!$AD$6=2022,AC159&lt;&gt;""),AC159,IF(AND(Programm!$AD$6=2023,AL159&lt;&gt;""),AL159,""))))</f>
        <v>44.9</v>
      </c>
      <c r="C159" s="389">
        <f>IF(AND(Programm!$AD$6=2020,L159&lt;&gt;""),L159,IF(AND(Programm!$AD$6=2021,U159&lt;&gt;""),U159,IF(AND(Programm!$AD$6=2022,AD159&lt;&gt;""),AD159,IF(AND(Programm!$AD$6=2023,AM159&lt;&gt;""),AM159,""))))</f>
        <v>6.4</v>
      </c>
      <c r="D159" s="389">
        <f>IF(AND(Programm!$AD$6=2020,M159&lt;&gt;""),M159,IF(AND(Programm!$AD$6=2021,V159&lt;&gt;""),V159,IF(AND(Programm!$AD$6=2022,AE159&lt;&gt;""),AE159,IF(AND(Programm!$AD$6=2023,AN159&lt;&gt;""),AN159,""))))</f>
        <v>1.43</v>
      </c>
      <c r="E159" s="389">
        <f>IF(AND(Programm!$AD$6=2020,N159&lt;&gt;""),N159,IF(AND(Programm!$AD$6=2021,W159&lt;&gt;""),W159,IF(AND(Programm!$AD$6=2022,AF159&lt;&gt;""),AF159,IF(AND(Programm!$AD$6=2023,AO159&lt;&gt;""),AO159,""))))</f>
        <v>89</v>
      </c>
      <c r="F159" s="389">
        <f>IF(AND(Programm!$AD$6=2020,O159&lt;&gt;""),O159,IF(AND(Programm!$AD$6=2021,X159&lt;&gt;""),X159,IF(AND(Programm!$AD$6=2022,AG159&lt;&gt;""),AG159,IF(AND(Programm!$AD$6=2023,AP159&lt;&gt;""),AP159,""))))</f>
        <v>40</v>
      </c>
      <c r="G159" s="389">
        <f>IF(AND(Programm!$AD$6=2020,P159&lt;&gt;""),P159,IF(AND(Programm!$AD$6=2021,Y159&lt;&gt;""),Y159,IF(AND(Programm!$AD$6=2022,AH159&lt;&gt;""),AH159,IF(AND(Programm!$AD$6=2023,AQ159&lt;&gt;""),AQ159,""))))</f>
        <v>44.943820224719097</v>
      </c>
      <c r="H159" s="389">
        <f>IF(AND(Programm!$AD$6=2020,Q159&lt;&gt;""),Q159,IF(AND(Programm!$AD$6=2021,Z159&lt;&gt;""),Z159,IF(AND(Programm!$AD$6=2022,AI159&lt;&gt;""),AI159,IF(AND(Programm!$AD$6=2023,AR159&lt;&gt;""),AR159,""))))</f>
        <v>-4.3820224719098633E-2</v>
      </c>
      <c r="J159" s="231" t="s">
        <v>185</v>
      </c>
      <c r="K159" s="220">
        <v>44.9</v>
      </c>
      <c r="L159" s="221">
        <v>6.4000256000000002</v>
      </c>
      <c r="M159" s="222">
        <v>1.4272929999999999</v>
      </c>
      <c r="N159" s="223">
        <v>89</v>
      </c>
      <c r="O159" s="224">
        <f t="shared" si="102"/>
        <v>40.000160000000001</v>
      </c>
      <c r="P159" s="225">
        <f t="shared" si="103"/>
        <v>44.944000000000003</v>
      </c>
      <c r="Q159" s="226">
        <f t="shared" si="104"/>
        <v>-4.4000000000004036E-2</v>
      </c>
      <c r="S159" s="231" t="s">
        <v>185</v>
      </c>
      <c r="T159" s="220">
        <v>44.9</v>
      </c>
      <c r="U159" s="221">
        <v>6.4000256000000002</v>
      </c>
      <c r="V159" s="222">
        <v>1.4272929999999999</v>
      </c>
      <c r="W159" s="223">
        <v>89</v>
      </c>
      <c r="X159" s="224">
        <f t="shared" si="105"/>
        <v>40.000160000000001</v>
      </c>
      <c r="Y159" s="225">
        <f t="shared" si="106"/>
        <v>44.944000000000003</v>
      </c>
      <c r="Z159" s="226">
        <f t="shared" si="107"/>
        <v>-4.4000000000004036E-2</v>
      </c>
      <c r="AB159" s="231" t="s">
        <v>185</v>
      </c>
      <c r="AC159" s="380">
        <v>44.9</v>
      </c>
      <c r="AD159" s="380">
        <v>6.4</v>
      </c>
      <c r="AE159" s="380">
        <v>1.43</v>
      </c>
      <c r="AF159" s="380">
        <v>89</v>
      </c>
      <c r="AG159" s="224">
        <f t="shared" si="108"/>
        <v>40</v>
      </c>
      <c r="AH159" s="225">
        <f t="shared" si="109"/>
        <v>44.943820224719097</v>
      </c>
      <c r="AI159" s="226">
        <f t="shared" si="110"/>
        <v>-4.3820224719098633E-2</v>
      </c>
      <c r="AK159" s="231" t="s">
        <v>185</v>
      </c>
      <c r="AL159" s="427">
        <v>44.9</v>
      </c>
      <c r="AM159" s="427">
        <v>6.4</v>
      </c>
      <c r="AN159" s="427">
        <v>1.43</v>
      </c>
      <c r="AO159" s="427">
        <v>89</v>
      </c>
      <c r="AP159" s="224">
        <f t="shared" si="111"/>
        <v>40</v>
      </c>
      <c r="AQ159" s="225">
        <f t="shared" si="112"/>
        <v>44.943820224719097</v>
      </c>
      <c r="AR159" s="226">
        <f t="shared" si="113"/>
        <v>-4.3820224719098633E-2</v>
      </c>
    </row>
    <row r="160" spans="1:44" x14ac:dyDescent="0.3">
      <c r="A160" s="45" t="str">
        <f>IF(AND(Programm!$AD$6=2020,J160&lt;&gt;""),J160,IF(AND(Programm!$AD$6=2021,S160&lt;&gt;""),S160,IF(AND(Programm!$AD$6=2022,AB160&lt;&gt;""),AB160,IF(AND(Programm!$AD$6=2023,AK160&lt;&gt;""),AK160,""))))</f>
        <v>Tryptophan</v>
      </c>
      <c r="B160" s="389">
        <f>IF(AND(Programm!$AD$6=2020,K160&lt;&gt;""),K160,IF(AND(Programm!$AD$6=2021,T160&lt;&gt;""),T160,IF(AND(Programm!$AD$6=2022,AC160&lt;&gt;""),AC160,IF(AND(Programm!$AD$6=2023,AL160&lt;&gt;""),AL160,""))))</f>
        <v>98.99</v>
      </c>
      <c r="C160" s="389">
        <f>IF(AND(Programm!$AD$6=2020,L160&lt;&gt;""),L160,IF(AND(Programm!$AD$6=2021,U160&lt;&gt;""),U160,IF(AND(Programm!$AD$6=2022,AD160&lt;&gt;""),AD160,IF(AND(Programm!$AD$6=2023,AM160&lt;&gt;""),AM160,""))))</f>
        <v>15.68</v>
      </c>
      <c r="D160" s="389">
        <f>IF(AND(Programm!$AD$6=2020,M160&lt;&gt;""),M160,IF(AND(Programm!$AD$6=2021,V160&lt;&gt;""),V160,IF(AND(Programm!$AD$6=2022,AE160&lt;&gt;""),AE160,IF(AND(Programm!$AD$6=2023,AN160&lt;&gt;""),AN160,""))))</f>
        <v>0</v>
      </c>
      <c r="E160" s="389">
        <f>IF(AND(Programm!$AD$6=2020,N160&lt;&gt;""),N160,IF(AND(Programm!$AD$6=2021,W160&lt;&gt;""),W160,IF(AND(Programm!$AD$6=2022,AF160&lt;&gt;""),AF160,IF(AND(Programm!$AD$6=2023,AO160&lt;&gt;""),AO160,""))))</f>
        <v>99</v>
      </c>
      <c r="F160" s="389">
        <f>IF(AND(Programm!$AD$6=2020,O160&lt;&gt;""),O160,IF(AND(Programm!$AD$6=2021,X160&lt;&gt;""),X160,IF(AND(Programm!$AD$6=2022,AG160&lt;&gt;""),AG160,IF(AND(Programm!$AD$6=2023,AP160&lt;&gt;""),AP160,""))))</f>
        <v>98</v>
      </c>
      <c r="G160" s="389">
        <f>IF(AND(Programm!$AD$6=2020,P160&lt;&gt;""),P160,IF(AND(Programm!$AD$6=2021,Y160&lt;&gt;""),Y160,IF(AND(Programm!$AD$6=2022,AH160&lt;&gt;""),AH160,IF(AND(Programm!$AD$6=2023,AQ160&lt;&gt;""),AQ160,""))))</f>
        <v>98.98989898989899</v>
      </c>
      <c r="H160" s="389">
        <f>IF(AND(Programm!$AD$6=2020,Q160&lt;&gt;""),Q160,IF(AND(Programm!$AD$6=2021,Z160&lt;&gt;""),Z160,IF(AND(Programm!$AD$6=2022,AI160&lt;&gt;""),AI160,IF(AND(Programm!$AD$6=2023,AR160&lt;&gt;""),AR160,""))))</f>
        <v>1.0101010100527219E-4</v>
      </c>
      <c r="J160" s="231" t="s">
        <v>66</v>
      </c>
      <c r="K160" s="220">
        <v>98.99</v>
      </c>
      <c r="L160" s="221">
        <v>15.680016</v>
      </c>
      <c r="M160" s="222">
        <v>0</v>
      </c>
      <c r="N160" s="223">
        <v>99</v>
      </c>
      <c r="O160" s="224">
        <f t="shared" si="102"/>
        <v>98.000100000000003</v>
      </c>
      <c r="P160" s="225">
        <f t="shared" si="103"/>
        <v>98.99</v>
      </c>
      <c r="Q160" s="226">
        <f t="shared" si="104"/>
        <v>0</v>
      </c>
      <c r="S160" s="231" t="s">
        <v>66</v>
      </c>
      <c r="T160" s="220">
        <v>98.99</v>
      </c>
      <c r="U160" s="221">
        <v>15.680016</v>
      </c>
      <c r="V160" s="222">
        <v>0</v>
      </c>
      <c r="W160" s="223">
        <v>99</v>
      </c>
      <c r="X160" s="224">
        <f t="shared" si="105"/>
        <v>98.000100000000003</v>
      </c>
      <c r="Y160" s="225">
        <f t="shared" si="106"/>
        <v>98.99</v>
      </c>
      <c r="Z160" s="226">
        <f t="shared" si="107"/>
        <v>0</v>
      </c>
      <c r="AB160" s="231" t="s">
        <v>66</v>
      </c>
      <c r="AC160" s="380">
        <v>98.99</v>
      </c>
      <c r="AD160" s="380">
        <v>15.68</v>
      </c>
      <c r="AE160" s="380">
        <v>0</v>
      </c>
      <c r="AF160" s="380">
        <v>99</v>
      </c>
      <c r="AG160" s="224">
        <f t="shared" si="108"/>
        <v>98</v>
      </c>
      <c r="AH160" s="225">
        <f t="shared" si="109"/>
        <v>98.98989898989899</v>
      </c>
      <c r="AI160" s="226">
        <f t="shared" si="110"/>
        <v>1.0101010100527219E-4</v>
      </c>
      <c r="AK160" s="231" t="s">
        <v>66</v>
      </c>
      <c r="AL160" s="427">
        <v>98.99</v>
      </c>
      <c r="AM160" s="427">
        <v>15.68</v>
      </c>
      <c r="AN160" s="427">
        <v>0</v>
      </c>
      <c r="AO160" s="427">
        <v>99</v>
      </c>
      <c r="AP160" s="224">
        <f t="shared" si="111"/>
        <v>98</v>
      </c>
      <c r="AQ160" s="225">
        <f t="shared" si="112"/>
        <v>98.98989898989899</v>
      </c>
      <c r="AR160" s="226">
        <f t="shared" si="113"/>
        <v>1.0101010100527219E-4</v>
      </c>
    </row>
    <row r="161" spans="1:44" x14ac:dyDescent="0.3">
      <c r="A161" s="45" t="str">
        <f>IF(AND(Programm!$AD$6=2020,J161&lt;&gt;""),J161,IF(AND(Programm!$AD$6=2021,S161&lt;&gt;""),S161,IF(AND(Programm!$AD$6=2022,AB161&lt;&gt;""),AB161,IF(AND(Programm!$AD$6=2023,AK161&lt;&gt;""),AK161,""))))</f>
        <v>Viehsalz</v>
      </c>
      <c r="B161" s="389">
        <f>IF(AND(Programm!$AD$6=2020,K161&lt;&gt;""),K161,IF(AND(Programm!$AD$6=2021,T161&lt;&gt;""),T161,IF(AND(Programm!$AD$6=2022,AC161&lt;&gt;""),AC161,IF(AND(Programm!$AD$6=2023,AL161&lt;&gt;""),AL161,""))))</f>
        <v>0</v>
      </c>
      <c r="C161" s="389">
        <f>IF(AND(Programm!$AD$6=2020,L161&lt;&gt;""),L161,IF(AND(Programm!$AD$6=2021,U161&lt;&gt;""),U161,IF(AND(Programm!$AD$6=2022,AD161&lt;&gt;""),AD161,IF(AND(Programm!$AD$6=2023,AM161&lt;&gt;""),AM161,""))))</f>
        <v>0</v>
      </c>
      <c r="D161" s="389">
        <f>IF(AND(Programm!$AD$6=2020,M161&lt;&gt;""),M161,IF(AND(Programm!$AD$6=2021,V161&lt;&gt;""),V161,IF(AND(Programm!$AD$6=2022,AE161&lt;&gt;""),AE161,IF(AND(Programm!$AD$6=2023,AN161&lt;&gt;""),AN161,""))))</f>
        <v>0</v>
      </c>
      <c r="E161" s="389">
        <f>IF(AND(Programm!$AD$6=2020,N161&lt;&gt;""),N161,IF(AND(Programm!$AD$6=2021,W161&lt;&gt;""),W161,IF(AND(Programm!$AD$6=2022,AF161&lt;&gt;""),AF161,IF(AND(Programm!$AD$6=2023,AO161&lt;&gt;""),AO161,""))))</f>
        <v>99</v>
      </c>
      <c r="F161" s="389">
        <f>IF(AND(Programm!$AD$6=2020,O161&lt;&gt;""),O161,IF(AND(Programm!$AD$6=2021,X161&lt;&gt;""),X161,IF(AND(Programm!$AD$6=2022,AG161&lt;&gt;""),AG161,IF(AND(Programm!$AD$6=2023,AP161&lt;&gt;""),AP161,""))))</f>
        <v>0</v>
      </c>
      <c r="G161" s="389">
        <f>IF(AND(Programm!$AD$6=2020,P161&lt;&gt;""),P161,IF(AND(Programm!$AD$6=2021,Y161&lt;&gt;""),Y161,IF(AND(Programm!$AD$6=2022,AH161&lt;&gt;""),AH161,IF(AND(Programm!$AD$6=2023,AQ161&lt;&gt;""),AQ161,""))))</f>
        <v>0</v>
      </c>
      <c r="H161" s="389">
        <f>IF(AND(Programm!$AD$6=2020,Q161&lt;&gt;""),Q161,IF(AND(Programm!$AD$6=2021,Z161&lt;&gt;""),Z161,IF(AND(Programm!$AD$6=2022,AI161&lt;&gt;""),AI161,IF(AND(Programm!$AD$6=2023,AR161&lt;&gt;""),AR161,""))))</f>
        <v>0</v>
      </c>
      <c r="J161" s="231" t="s">
        <v>67</v>
      </c>
      <c r="K161" s="220">
        <v>0</v>
      </c>
      <c r="L161" s="221">
        <v>0</v>
      </c>
      <c r="M161" s="222">
        <v>0</v>
      </c>
      <c r="N161" s="223">
        <v>99</v>
      </c>
      <c r="O161" s="224">
        <f t="shared" si="102"/>
        <v>0</v>
      </c>
      <c r="P161" s="225">
        <f t="shared" si="103"/>
        <v>0</v>
      </c>
      <c r="Q161" s="226">
        <f t="shared" si="104"/>
        <v>0</v>
      </c>
      <c r="S161" s="231" t="s">
        <v>67</v>
      </c>
      <c r="T161" s="220">
        <v>0</v>
      </c>
      <c r="U161" s="221">
        <v>0</v>
      </c>
      <c r="V161" s="222">
        <v>0</v>
      </c>
      <c r="W161" s="223">
        <v>99</v>
      </c>
      <c r="X161" s="224">
        <f t="shared" si="105"/>
        <v>0</v>
      </c>
      <c r="Y161" s="225">
        <f t="shared" si="106"/>
        <v>0</v>
      </c>
      <c r="Z161" s="226">
        <f t="shared" si="107"/>
        <v>0</v>
      </c>
      <c r="AB161" s="231" t="s">
        <v>67</v>
      </c>
      <c r="AC161" s="380">
        <v>0</v>
      </c>
      <c r="AD161" s="380">
        <v>0</v>
      </c>
      <c r="AE161" s="380">
        <v>0</v>
      </c>
      <c r="AF161" s="380">
        <v>99</v>
      </c>
      <c r="AG161" s="224">
        <f t="shared" si="108"/>
        <v>0</v>
      </c>
      <c r="AH161" s="225">
        <f t="shared" si="109"/>
        <v>0</v>
      </c>
      <c r="AI161" s="226">
        <f t="shared" si="110"/>
        <v>0</v>
      </c>
      <c r="AK161" s="231" t="s">
        <v>67</v>
      </c>
      <c r="AL161" s="427">
        <v>0</v>
      </c>
      <c r="AM161" s="427">
        <v>0</v>
      </c>
      <c r="AN161" s="427">
        <v>0</v>
      </c>
      <c r="AO161" s="427">
        <v>99</v>
      </c>
      <c r="AP161" s="224">
        <f t="shared" si="111"/>
        <v>0</v>
      </c>
      <c r="AQ161" s="225">
        <f t="shared" si="112"/>
        <v>0</v>
      </c>
      <c r="AR161" s="226">
        <f t="shared" si="113"/>
        <v>0</v>
      </c>
    </row>
    <row r="162" spans="1:44" x14ac:dyDescent="0.3">
      <c r="A162" s="45" t="str">
        <f>IF(AND(Programm!$AD$6=2020,J162&lt;&gt;""),J162,IF(AND(Programm!$AD$6=2021,S162&lt;&gt;""),S162,IF(AND(Programm!$AD$6=2022,AB162&lt;&gt;""),AB162,IF(AND(Programm!$AD$6=2023,AK162&lt;&gt;""),AK162,""))))</f>
        <v>Vollmilchergänzer</v>
      </c>
      <c r="B162" s="389">
        <f>IF(AND(Programm!$AD$6=2020,K162&lt;&gt;""),K162,IF(AND(Programm!$AD$6=2021,T162&lt;&gt;""),T162,IF(AND(Programm!$AD$6=2022,AC162&lt;&gt;""),AC162,IF(AND(Programm!$AD$6=2023,AL162&lt;&gt;""),AL162,""))))</f>
        <v>0</v>
      </c>
      <c r="C162" s="389">
        <f>IF(AND(Programm!$AD$6=2020,L162&lt;&gt;""),L162,IF(AND(Programm!$AD$6=2021,U162&lt;&gt;""),U162,IF(AND(Programm!$AD$6=2022,AD162&lt;&gt;""),AD162,IF(AND(Programm!$AD$6=2023,AM162&lt;&gt;""),AM162,""))))</f>
        <v>0</v>
      </c>
      <c r="D162" s="389">
        <f>IF(AND(Programm!$AD$6=2020,M162&lt;&gt;""),M162,IF(AND(Programm!$AD$6=2021,V162&lt;&gt;""),V162,IF(AND(Programm!$AD$6=2022,AE162&lt;&gt;""),AE162,IF(AND(Programm!$AD$6=2023,AN162&lt;&gt;""),AN162,""))))</f>
        <v>0</v>
      </c>
      <c r="E162" s="389">
        <f>IF(AND(Programm!$AD$6=2020,N162&lt;&gt;""),N162,IF(AND(Programm!$AD$6=2021,W162&lt;&gt;""),W162,IF(AND(Programm!$AD$6=2022,AF162&lt;&gt;""),AF162,IF(AND(Programm!$AD$6=2023,AO162&lt;&gt;""),AO162,""))))</f>
        <v>95</v>
      </c>
      <c r="F162" s="389">
        <f>IF(AND(Programm!$AD$6=2020,O162&lt;&gt;""),O162,IF(AND(Programm!$AD$6=2021,X162&lt;&gt;""),X162,IF(AND(Programm!$AD$6=2022,AG162&lt;&gt;""),AG162,IF(AND(Programm!$AD$6=2023,AP162&lt;&gt;""),AP162,""))))</f>
        <v>0</v>
      </c>
      <c r="G162" s="389">
        <f>IF(AND(Programm!$AD$6=2020,P162&lt;&gt;""),P162,IF(AND(Programm!$AD$6=2021,Y162&lt;&gt;""),Y162,IF(AND(Programm!$AD$6=2022,AH162&lt;&gt;""),AH162,IF(AND(Programm!$AD$6=2023,AQ162&lt;&gt;""),AQ162,""))))</f>
        <v>0</v>
      </c>
      <c r="H162" s="389">
        <f>IF(AND(Programm!$AD$6=2020,Q162&lt;&gt;""),Q162,IF(AND(Programm!$AD$6=2021,Z162&lt;&gt;""),Z162,IF(AND(Programm!$AD$6=2022,AI162&lt;&gt;""),AI162,IF(AND(Programm!$AD$6=2023,AR162&lt;&gt;""),AR162,""))))</f>
        <v>0</v>
      </c>
      <c r="J162" s="231" t="s">
        <v>186</v>
      </c>
      <c r="K162" s="220">
        <v>0</v>
      </c>
      <c r="L162" s="221">
        <v>0</v>
      </c>
      <c r="M162" s="222">
        <v>0</v>
      </c>
      <c r="N162" s="223">
        <v>95</v>
      </c>
      <c r="O162" s="224">
        <f t="shared" si="102"/>
        <v>0</v>
      </c>
      <c r="P162" s="225">
        <f t="shared" si="103"/>
        <v>0</v>
      </c>
      <c r="Q162" s="226">
        <f t="shared" si="104"/>
        <v>0</v>
      </c>
      <c r="S162" s="231" t="s">
        <v>186</v>
      </c>
      <c r="T162" s="220">
        <v>0</v>
      </c>
      <c r="U162" s="221">
        <v>0</v>
      </c>
      <c r="V162" s="222">
        <v>0</v>
      </c>
      <c r="W162" s="223">
        <v>95</v>
      </c>
      <c r="X162" s="224">
        <f t="shared" si="105"/>
        <v>0</v>
      </c>
      <c r="Y162" s="225">
        <f t="shared" si="106"/>
        <v>0</v>
      </c>
      <c r="Z162" s="226">
        <f t="shared" si="107"/>
        <v>0</v>
      </c>
      <c r="AB162" s="231" t="s">
        <v>186</v>
      </c>
      <c r="AC162" s="380">
        <v>0</v>
      </c>
      <c r="AD162" s="380">
        <v>0</v>
      </c>
      <c r="AE162" s="380">
        <v>0</v>
      </c>
      <c r="AF162" s="380">
        <v>95</v>
      </c>
      <c r="AG162" s="224">
        <f t="shared" si="108"/>
        <v>0</v>
      </c>
      <c r="AH162" s="225">
        <f t="shared" si="109"/>
        <v>0</v>
      </c>
      <c r="AI162" s="226">
        <f t="shared" si="110"/>
        <v>0</v>
      </c>
      <c r="AK162" s="231" t="s">
        <v>186</v>
      </c>
      <c r="AL162" s="427">
        <v>0</v>
      </c>
      <c r="AM162" s="427">
        <v>0</v>
      </c>
      <c r="AN162" s="427">
        <v>0</v>
      </c>
      <c r="AO162" s="427">
        <v>95</v>
      </c>
      <c r="AP162" s="224">
        <f t="shared" si="111"/>
        <v>0</v>
      </c>
      <c r="AQ162" s="225">
        <f t="shared" si="112"/>
        <v>0</v>
      </c>
      <c r="AR162" s="226">
        <f t="shared" si="113"/>
        <v>0</v>
      </c>
    </row>
    <row r="163" spans="1:44" x14ac:dyDescent="0.3">
      <c r="A163" s="45" t="str">
        <f>IF(AND(Programm!$AD$6=2020,J163&lt;&gt;""),J163,IF(AND(Programm!$AD$6=2021,S163&lt;&gt;""),S163,IF(AND(Programm!$AD$6=2022,AB163&lt;&gt;""),AB163,IF(AND(Programm!$AD$6=2023,AK163&lt;&gt;""),AK163,""))))</f>
        <v>Vitaminkonzentrat</v>
      </c>
      <c r="B163" s="389">
        <f>IF(AND(Programm!$AD$6=2020,K163&lt;&gt;""),K163,IF(AND(Programm!$AD$6=2021,T163&lt;&gt;""),T163,IF(AND(Programm!$AD$6=2022,AC163&lt;&gt;""),AC163,IF(AND(Programm!$AD$6=2023,AL163&lt;&gt;""),AL163,""))))</f>
        <v>0</v>
      </c>
      <c r="C163" s="389">
        <f>IF(AND(Programm!$AD$6=2020,L163&lt;&gt;""),L163,IF(AND(Programm!$AD$6=2021,U163&lt;&gt;""),U163,IF(AND(Programm!$AD$6=2022,AD163&lt;&gt;""),AD163,IF(AND(Programm!$AD$6=2023,AM163&lt;&gt;""),AM163,""))))</f>
        <v>0</v>
      </c>
      <c r="D163" s="389">
        <f>IF(AND(Programm!$AD$6=2020,M163&lt;&gt;""),M163,IF(AND(Programm!$AD$6=2021,V163&lt;&gt;""),V163,IF(AND(Programm!$AD$6=2022,AE163&lt;&gt;""),AE163,IF(AND(Programm!$AD$6=2023,AN163&lt;&gt;""),AN163,""))))</f>
        <v>0</v>
      </c>
      <c r="E163" s="389">
        <f>IF(AND(Programm!$AD$6=2020,N163&lt;&gt;""),N163,IF(AND(Programm!$AD$6=2021,W163&lt;&gt;""),W163,IF(AND(Programm!$AD$6=2022,AF163&lt;&gt;""),AF163,IF(AND(Programm!$AD$6=2023,AO163&lt;&gt;""),AO163,""))))</f>
        <v>95</v>
      </c>
      <c r="F163" s="389">
        <f>IF(AND(Programm!$AD$6=2020,O163&lt;&gt;""),O163,IF(AND(Programm!$AD$6=2021,X163&lt;&gt;""),X163,IF(AND(Programm!$AD$6=2022,AG163&lt;&gt;""),AG163,IF(AND(Programm!$AD$6=2023,AP163&lt;&gt;""),AP163,""))))</f>
        <v>0</v>
      </c>
      <c r="G163" s="389">
        <f>IF(AND(Programm!$AD$6=2020,P163&lt;&gt;""),P163,IF(AND(Programm!$AD$6=2021,Y163&lt;&gt;""),Y163,IF(AND(Programm!$AD$6=2022,AH163&lt;&gt;""),AH163,IF(AND(Programm!$AD$6=2023,AQ163&lt;&gt;""),AQ163,""))))</f>
        <v>0</v>
      </c>
      <c r="H163" s="389">
        <f>IF(AND(Programm!$AD$6=2020,Q163&lt;&gt;""),Q163,IF(AND(Programm!$AD$6=2021,Z163&lt;&gt;""),Z163,IF(AND(Programm!$AD$6=2022,AI163&lt;&gt;""),AI163,IF(AND(Programm!$AD$6=2023,AR163&lt;&gt;""),AR163,""))))</f>
        <v>0</v>
      </c>
      <c r="J163" s="232" t="s">
        <v>187</v>
      </c>
      <c r="K163" s="233">
        <v>0</v>
      </c>
      <c r="L163" s="234">
        <v>0</v>
      </c>
      <c r="M163" s="235">
        <v>0</v>
      </c>
      <c r="N163" s="236">
        <v>95</v>
      </c>
      <c r="O163" s="224">
        <f t="shared" si="102"/>
        <v>0</v>
      </c>
      <c r="P163" s="225">
        <f t="shared" si="103"/>
        <v>0</v>
      </c>
      <c r="Q163" s="226">
        <f t="shared" si="104"/>
        <v>0</v>
      </c>
      <c r="S163" s="232" t="s">
        <v>187</v>
      </c>
      <c r="T163" s="233">
        <v>0</v>
      </c>
      <c r="U163" s="234">
        <v>0</v>
      </c>
      <c r="V163" s="235">
        <v>0</v>
      </c>
      <c r="W163" s="236">
        <v>95</v>
      </c>
      <c r="X163" s="224">
        <f t="shared" si="105"/>
        <v>0</v>
      </c>
      <c r="Y163" s="225">
        <f t="shared" si="106"/>
        <v>0</v>
      </c>
      <c r="Z163" s="226">
        <f t="shared" si="107"/>
        <v>0</v>
      </c>
      <c r="AB163" s="232" t="s">
        <v>187</v>
      </c>
      <c r="AC163" s="380">
        <v>0</v>
      </c>
      <c r="AD163" s="380">
        <v>0</v>
      </c>
      <c r="AE163" s="380">
        <v>0</v>
      </c>
      <c r="AF163" s="380">
        <v>95</v>
      </c>
      <c r="AG163" s="224">
        <f t="shared" si="108"/>
        <v>0</v>
      </c>
      <c r="AH163" s="225">
        <f t="shared" si="109"/>
        <v>0</v>
      </c>
      <c r="AI163" s="226">
        <f t="shared" si="110"/>
        <v>0</v>
      </c>
      <c r="AK163" s="232" t="s">
        <v>187</v>
      </c>
      <c r="AL163" s="427">
        <v>0</v>
      </c>
      <c r="AM163" s="427">
        <v>0</v>
      </c>
      <c r="AN163" s="427">
        <v>0</v>
      </c>
      <c r="AO163" s="427">
        <v>95</v>
      </c>
      <c r="AP163" s="224">
        <f t="shared" si="111"/>
        <v>0</v>
      </c>
      <c r="AQ163" s="225">
        <f t="shared" si="112"/>
        <v>0</v>
      </c>
      <c r="AR163" s="226">
        <f t="shared" si="113"/>
        <v>0</v>
      </c>
    </row>
    <row r="164" spans="1:44" x14ac:dyDescent="0.3">
      <c r="A164" s="45"/>
      <c r="B164" s="239"/>
      <c r="C164" s="239"/>
      <c r="D164" s="239"/>
      <c r="E164" s="239"/>
      <c r="F164" s="239"/>
      <c r="G164" s="239"/>
      <c r="H164" s="239"/>
      <c r="O164" s="224"/>
      <c r="P164" s="225"/>
      <c r="Q164" s="226"/>
    </row>
    <row r="165" spans="1:44" x14ac:dyDescent="0.3">
      <c r="A165" s="45"/>
      <c r="B165" s="239"/>
      <c r="C165" s="239"/>
      <c r="D165" s="239"/>
      <c r="E165" s="239"/>
      <c r="F165" s="239"/>
      <c r="G165" s="239"/>
      <c r="H165" s="239"/>
    </row>
  </sheetData>
  <conditionalFormatting sqref="AL8:AL163">
    <cfRule type="expression" dxfId="9" priority="10">
      <formula>AC8&lt;&gt;AL8</formula>
    </cfRule>
  </conditionalFormatting>
  <conditionalFormatting sqref="AM8:AM163">
    <cfRule type="expression" dxfId="8" priority="9">
      <formula>AD8&lt;&gt;AM8</formula>
    </cfRule>
  </conditionalFormatting>
  <conditionalFormatting sqref="AN8:AN163">
    <cfRule type="expression" dxfId="7" priority="8">
      <formula>AE8&lt;&gt;AN8</formula>
    </cfRule>
  </conditionalFormatting>
  <conditionalFormatting sqref="AO8:AO163">
    <cfRule type="expression" dxfId="6" priority="7">
      <formula>AF8&lt;&gt;AO8</formula>
    </cfRule>
  </conditionalFormatting>
  <conditionalFormatting sqref="B2">
    <cfRule type="expression" dxfId="5" priority="5" stopIfTrue="1">
      <formula>$BV1048575="1"</formula>
    </cfRule>
    <cfRule type="expression" dxfId="4" priority="6">
      <formula>$BV1048575="1"</formula>
    </cfRule>
  </conditionalFormatting>
  <conditionalFormatting sqref="B5">
    <cfRule type="expression" dxfId="3" priority="3" stopIfTrue="1">
      <formula>$BV2="1"</formula>
    </cfRule>
    <cfRule type="expression" dxfId="2" priority="4">
      <formula>$BV2="1"</formula>
    </cfRule>
  </conditionalFormatting>
  <conditionalFormatting sqref="AL4">
    <cfRule type="expression" dxfId="1" priority="1" stopIfTrue="1">
      <formula>$BV1="1"</formula>
    </cfRule>
    <cfRule type="expression" dxfId="0" priority="2">
      <formula>$BV1="1"</formula>
    </cfRule>
  </conditionalFormatting>
  <pageMargins left="0.7" right="0.7" top="0.78740157499999996" bottom="0.78740157499999996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D12"/>
  <sheetViews>
    <sheetView workbookViewId="0">
      <selection activeCell="A13" sqref="A13"/>
    </sheetView>
  </sheetViews>
  <sheetFormatPr baseColWidth="10" defaultRowHeight="14.4" x14ac:dyDescent="0.3"/>
  <cols>
    <col min="3" max="3" width="25.88671875" customWidth="1"/>
  </cols>
  <sheetData>
    <row r="1" spans="1:4" ht="15.6" x14ac:dyDescent="0.3">
      <c r="A1" s="36"/>
    </row>
    <row r="9" spans="1:4" x14ac:dyDescent="0.3">
      <c r="D9" t="s">
        <v>36</v>
      </c>
    </row>
    <row r="10" spans="1:4" x14ac:dyDescent="0.3">
      <c r="A10">
        <v>2021</v>
      </c>
    </row>
    <row r="11" spans="1:4" x14ac:dyDescent="0.3">
      <c r="A11">
        <v>2022</v>
      </c>
    </row>
    <row r="12" spans="1:4" x14ac:dyDescent="0.3">
      <c r="A12">
        <v>2023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D61E-086C-4272-A3DD-096436270D00}">
  <dimension ref="A1:I187"/>
  <sheetViews>
    <sheetView showGridLines="0" zoomScaleNormal="100" workbookViewId="0">
      <selection sqref="A1:G1"/>
    </sheetView>
  </sheetViews>
  <sheetFormatPr baseColWidth="10" defaultColWidth="11.44140625" defaultRowHeight="13.8" x14ac:dyDescent="0.25"/>
  <cols>
    <col min="1" max="1" width="53.5546875" style="274" customWidth="1"/>
    <col min="2" max="16384" width="11.44140625" style="274"/>
  </cols>
  <sheetData>
    <row r="1" spans="1:7" ht="21" x14ac:dyDescent="0.4">
      <c r="A1" s="609" t="s">
        <v>256</v>
      </c>
      <c r="B1" s="609"/>
      <c r="C1" s="609"/>
      <c r="D1" s="609"/>
      <c r="E1" s="609"/>
      <c r="F1" s="609"/>
      <c r="G1" s="609"/>
    </row>
    <row r="2" spans="1:7" ht="14.4" thickBot="1" x14ac:dyDescent="0.3"/>
    <row r="3" spans="1:7" ht="15" customHeight="1" x14ac:dyDescent="0.25">
      <c r="A3" s="286"/>
      <c r="B3" s="610" t="s">
        <v>215</v>
      </c>
      <c r="C3" s="611"/>
      <c r="D3" s="612"/>
      <c r="E3" s="616" t="s">
        <v>216</v>
      </c>
      <c r="F3" s="616"/>
      <c r="G3" s="617"/>
    </row>
    <row r="4" spans="1:7" ht="14.4" customHeight="1" x14ac:dyDescent="0.3">
      <c r="A4" s="287" t="s">
        <v>400</v>
      </c>
      <c r="B4" s="613"/>
      <c r="C4" s="614"/>
      <c r="D4" s="615"/>
      <c r="E4" s="618"/>
      <c r="F4" s="618"/>
      <c r="G4" s="619"/>
    </row>
    <row r="5" spans="1:7" ht="18.600000000000001" thickBot="1" x14ac:dyDescent="0.45">
      <c r="A5" s="288"/>
      <c r="B5" s="289" t="s">
        <v>1</v>
      </c>
      <c r="C5" s="290" t="s">
        <v>257</v>
      </c>
      <c r="D5" s="291" t="s">
        <v>258</v>
      </c>
      <c r="E5" s="301" t="s">
        <v>1</v>
      </c>
      <c r="F5" s="292" t="s">
        <v>259</v>
      </c>
      <c r="G5" s="299" t="s">
        <v>260</v>
      </c>
    </row>
    <row r="6" spans="1:7" x14ac:dyDescent="0.25">
      <c r="A6" s="307" t="s">
        <v>221</v>
      </c>
      <c r="B6" s="293"/>
      <c r="C6" s="275"/>
      <c r="D6" s="294"/>
      <c r="E6" s="302"/>
      <c r="F6" s="275"/>
      <c r="G6" s="276"/>
    </row>
    <row r="7" spans="1:7" x14ac:dyDescent="0.25">
      <c r="A7" s="308" t="s">
        <v>222</v>
      </c>
      <c r="B7" s="293">
        <v>23</v>
      </c>
      <c r="C7" s="275">
        <v>10.3</v>
      </c>
      <c r="D7" s="294">
        <v>11.3</v>
      </c>
      <c r="E7" s="302">
        <v>2.56</v>
      </c>
      <c r="F7" s="275">
        <v>1.17</v>
      </c>
      <c r="G7" s="276">
        <v>0.24</v>
      </c>
    </row>
    <row r="8" spans="1:7" x14ac:dyDescent="0.25">
      <c r="A8" s="308" t="s">
        <v>198</v>
      </c>
      <c r="B8" s="293">
        <v>23.1</v>
      </c>
      <c r="C8" s="275">
        <v>10.3</v>
      </c>
      <c r="D8" s="294">
        <v>11.58</v>
      </c>
      <c r="E8" s="302">
        <v>2.56</v>
      </c>
      <c r="F8" s="275">
        <v>1.17</v>
      </c>
      <c r="G8" s="276">
        <v>0.24</v>
      </c>
    </row>
    <row r="9" spans="1:7" x14ac:dyDescent="0.25">
      <c r="A9" s="309" t="s">
        <v>223</v>
      </c>
      <c r="B9" s="295">
        <v>23.2</v>
      </c>
      <c r="C9" s="282">
        <v>10.3</v>
      </c>
      <c r="D9" s="296">
        <v>11.82</v>
      </c>
      <c r="E9" s="303">
        <v>2.56</v>
      </c>
      <c r="F9" s="282">
        <v>1.17</v>
      </c>
      <c r="G9" s="283">
        <v>0.24</v>
      </c>
    </row>
    <row r="10" spans="1:7" x14ac:dyDescent="0.25">
      <c r="A10" s="309" t="s">
        <v>43</v>
      </c>
      <c r="B10" s="295">
        <v>33.5</v>
      </c>
      <c r="C10" s="282">
        <v>14</v>
      </c>
      <c r="D10" s="296">
        <v>18.32</v>
      </c>
      <c r="E10" s="303">
        <v>2.56</v>
      </c>
      <c r="F10" s="282">
        <v>1.17</v>
      </c>
      <c r="G10" s="283">
        <v>0.24</v>
      </c>
    </row>
    <row r="11" spans="1:7" x14ac:dyDescent="0.25">
      <c r="A11" s="309" t="s">
        <v>44</v>
      </c>
      <c r="B11" s="295">
        <v>35</v>
      </c>
      <c r="C11" s="282">
        <v>14.7</v>
      </c>
      <c r="D11" s="296">
        <v>19.52</v>
      </c>
      <c r="E11" s="303">
        <v>2.56</v>
      </c>
      <c r="F11" s="282">
        <v>1.17</v>
      </c>
      <c r="G11" s="283">
        <v>0.24</v>
      </c>
    </row>
    <row r="12" spans="1:7" x14ac:dyDescent="0.25">
      <c r="A12" s="309" t="s">
        <v>45</v>
      </c>
      <c r="B12" s="295">
        <v>36.6</v>
      </c>
      <c r="C12" s="282">
        <v>15.1</v>
      </c>
      <c r="D12" s="296">
        <v>20.73</v>
      </c>
      <c r="E12" s="303">
        <v>2.56</v>
      </c>
      <c r="F12" s="282">
        <v>1.17</v>
      </c>
      <c r="G12" s="283">
        <v>0.24</v>
      </c>
    </row>
    <row r="13" spans="1:7" x14ac:dyDescent="0.25">
      <c r="A13" s="309" t="s">
        <v>46</v>
      </c>
      <c r="B13" s="295">
        <v>3.94</v>
      </c>
      <c r="C13" s="282">
        <v>1.46</v>
      </c>
      <c r="D13" s="296">
        <v>2.61</v>
      </c>
      <c r="E13" s="303">
        <v>2.56</v>
      </c>
      <c r="F13" s="282">
        <v>1.17</v>
      </c>
      <c r="G13" s="283">
        <v>0.24</v>
      </c>
    </row>
    <row r="14" spans="1:7" x14ac:dyDescent="0.25">
      <c r="A14" s="309" t="s">
        <v>47</v>
      </c>
      <c r="B14" s="295">
        <v>4.1100000000000003</v>
      </c>
      <c r="C14" s="282">
        <v>1.49</v>
      </c>
      <c r="D14" s="296">
        <v>2.81</v>
      </c>
      <c r="E14" s="303">
        <v>2.56</v>
      </c>
      <c r="F14" s="282">
        <v>1.17</v>
      </c>
      <c r="G14" s="283">
        <v>0.24</v>
      </c>
    </row>
    <row r="15" spans="1:7" s="278" customFormat="1" x14ac:dyDescent="0.25">
      <c r="A15" s="309" t="s">
        <v>387</v>
      </c>
      <c r="B15" s="295">
        <v>9.81</v>
      </c>
      <c r="C15" s="282">
        <v>5.13</v>
      </c>
      <c r="D15" s="296">
        <v>5.05</v>
      </c>
      <c r="E15" s="303">
        <v>2.56</v>
      </c>
      <c r="F15" s="282">
        <v>1.17</v>
      </c>
      <c r="G15" s="283">
        <v>0.24</v>
      </c>
    </row>
    <row r="16" spans="1:7" s="277" customFormat="1" x14ac:dyDescent="0.25">
      <c r="A16" s="309" t="s">
        <v>73</v>
      </c>
      <c r="B16" s="295">
        <v>14.15</v>
      </c>
      <c r="C16" s="282">
        <v>7.99</v>
      </c>
      <c r="D16" s="296">
        <v>6.88</v>
      </c>
      <c r="E16" s="303">
        <v>2.56</v>
      </c>
      <c r="F16" s="282">
        <v>1.17</v>
      </c>
      <c r="G16" s="283">
        <v>0.24</v>
      </c>
    </row>
    <row r="17" spans="1:9" x14ac:dyDescent="0.25">
      <c r="A17" s="310" t="s">
        <v>48</v>
      </c>
      <c r="B17" s="295">
        <v>11.68</v>
      </c>
      <c r="C17" s="282">
        <v>4.5</v>
      </c>
      <c r="D17" s="296">
        <v>6.3</v>
      </c>
      <c r="E17" s="303">
        <v>2.56</v>
      </c>
      <c r="F17" s="282">
        <v>1.17</v>
      </c>
      <c r="G17" s="283">
        <v>0.24</v>
      </c>
    </row>
    <row r="18" spans="1:9" x14ac:dyDescent="0.25">
      <c r="A18" s="310" t="s">
        <v>49</v>
      </c>
      <c r="B18" s="295">
        <v>12.08</v>
      </c>
      <c r="C18" s="282">
        <v>4.8099999999999996</v>
      </c>
      <c r="D18" s="296">
        <v>6.57</v>
      </c>
      <c r="E18" s="303">
        <v>2.56</v>
      </c>
      <c r="F18" s="282">
        <v>1.17</v>
      </c>
      <c r="G18" s="283">
        <v>0.24</v>
      </c>
    </row>
    <row r="19" spans="1:9" x14ac:dyDescent="0.25">
      <c r="A19" s="310" t="s">
        <v>50</v>
      </c>
      <c r="B19" s="295">
        <v>13.39</v>
      </c>
      <c r="C19" s="282">
        <v>4.95</v>
      </c>
      <c r="D19" s="296">
        <v>7.06</v>
      </c>
      <c r="E19" s="303">
        <v>2.56</v>
      </c>
      <c r="F19" s="282">
        <v>1.17</v>
      </c>
      <c r="G19" s="283">
        <v>0.24</v>
      </c>
    </row>
    <row r="20" spans="1:9" x14ac:dyDescent="0.25">
      <c r="A20" s="310" t="s">
        <v>51</v>
      </c>
      <c r="B20" s="295">
        <v>14.03</v>
      </c>
      <c r="C20" s="282">
        <v>5.07</v>
      </c>
      <c r="D20" s="296">
        <v>7.55</v>
      </c>
      <c r="E20" s="303">
        <v>2.56</v>
      </c>
      <c r="F20" s="282">
        <v>1.17</v>
      </c>
      <c r="G20" s="283">
        <v>0.24</v>
      </c>
    </row>
    <row r="21" spans="1:9" x14ac:dyDescent="0.25">
      <c r="A21" s="311" t="s">
        <v>52</v>
      </c>
      <c r="B21" s="295">
        <v>12.25</v>
      </c>
      <c r="C21" s="282">
        <v>4.51</v>
      </c>
      <c r="D21" s="296">
        <v>6.93</v>
      </c>
      <c r="E21" s="303">
        <v>2.56</v>
      </c>
      <c r="F21" s="282">
        <v>1.17</v>
      </c>
      <c r="G21" s="283">
        <v>0.24</v>
      </c>
    </row>
    <row r="22" spans="1:9" x14ac:dyDescent="0.25">
      <c r="A22" s="311" t="s">
        <v>53</v>
      </c>
      <c r="B22" s="295">
        <v>11.91</v>
      </c>
      <c r="C22" s="282">
        <v>4.34</v>
      </c>
      <c r="D22" s="296">
        <v>6.94</v>
      </c>
      <c r="E22" s="303">
        <v>2.56</v>
      </c>
      <c r="F22" s="282">
        <v>1.17</v>
      </c>
      <c r="G22" s="283">
        <v>0.24</v>
      </c>
    </row>
    <row r="23" spans="1:9" x14ac:dyDescent="0.25">
      <c r="A23" s="311" t="s">
        <v>54</v>
      </c>
      <c r="B23" s="295">
        <v>12.46</v>
      </c>
      <c r="C23" s="282">
        <v>4.5999999999999996</v>
      </c>
      <c r="D23" s="296">
        <v>6.75</v>
      </c>
      <c r="E23" s="303">
        <v>2.56</v>
      </c>
      <c r="F23" s="282">
        <v>1.17</v>
      </c>
      <c r="G23" s="283">
        <v>0.24</v>
      </c>
    </row>
    <row r="24" spans="1:9" x14ac:dyDescent="0.25">
      <c r="A24" s="310" t="s">
        <v>55</v>
      </c>
      <c r="B24" s="295">
        <v>22.1</v>
      </c>
      <c r="C24" s="282">
        <v>9.6199999999999992</v>
      </c>
      <c r="D24" s="296">
        <v>8.8000000000000007</v>
      </c>
      <c r="E24" s="303">
        <v>2.56</v>
      </c>
      <c r="F24" s="282">
        <v>1.17</v>
      </c>
      <c r="G24" s="283">
        <v>0.24</v>
      </c>
      <c r="I24" s="278"/>
    </row>
    <row r="25" spans="1:9" x14ac:dyDescent="0.25">
      <c r="A25" s="312" t="s">
        <v>224</v>
      </c>
      <c r="B25" s="297"/>
      <c r="C25" s="284"/>
      <c r="D25" s="298"/>
      <c r="E25" s="304"/>
      <c r="F25" s="284"/>
      <c r="G25" s="285"/>
    </row>
    <row r="26" spans="1:9" x14ac:dyDescent="0.25">
      <c r="A26" s="310" t="s">
        <v>240</v>
      </c>
      <c r="B26" s="305">
        <v>0.78</v>
      </c>
      <c r="C26" s="300">
        <v>0.37</v>
      </c>
      <c r="D26" s="306">
        <v>0.4</v>
      </c>
      <c r="E26" s="303">
        <v>3.5</v>
      </c>
      <c r="F26" s="282">
        <v>1.28</v>
      </c>
      <c r="G26" s="283">
        <v>0.3</v>
      </c>
    </row>
    <row r="27" spans="1:9" s="278" customFormat="1" x14ac:dyDescent="0.25">
      <c r="A27" s="310" t="s">
        <v>241</v>
      </c>
      <c r="B27" s="305">
        <v>0.27</v>
      </c>
      <c r="C27" s="300">
        <v>0.16</v>
      </c>
      <c r="D27" s="306">
        <v>0.16</v>
      </c>
      <c r="E27" s="303">
        <v>3.5</v>
      </c>
      <c r="F27" s="282">
        <v>1.28</v>
      </c>
      <c r="G27" s="283">
        <v>0.3</v>
      </c>
      <c r="H27" s="274"/>
      <c r="I27" s="274"/>
    </row>
    <row r="28" spans="1:9" x14ac:dyDescent="0.25">
      <c r="A28" s="310" t="s">
        <v>242</v>
      </c>
      <c r="B28" s="305">
        <v>0.51</v>
      </c>
      <c r="C28" s="300">
        <v>0.24</v>
      </c>
      <c r="D28" s="306">
        <v>0.32</v>
      </c>
      <c r="E28" s="303">
        <v>3</v>
      </c>
      <c r="F28" s="282">
        <v>0.92</v>
      </c>
      <c r="G28" s="283">
        <v>0.31</v>
      </c>
    </row>
    <row r="29" spans="1:9" x14ac:dyDescent="0.25">
      <c r="A29" s="310" t="s">
        <v>243</v>
      </c>
      <c r="B29" s="305">
        <v>0.48</v>
      </c>
      <c r="C29" s="300">
        <v>0.23</v>
      </c>
      <c r="D29" s="306">
        <v>0.28000000000000003</v>
      </c>
      <c r="E29" s="303">
        <v>3</v>
      </c>
      <c r="F29" s="282">
        <v>0.92</v>
      </c>
      <c r="G29" s="283">
        <v>0.31</v>
      </c>
      <c r="H29" s="279"/>
    </row>
    <row r="30" spans="1:9" x14ac:dyDescent="0.25">
      <c r="A30" s="310" t="s">
        <v>244</v>
      </c>
      <c r="B30" s="305">
        <v>0.42</v>
      </c>
      <c r="C30" s="300">
        <v>0.21</v>
      </c>
      <c r="D30" s="306">
        <v>0.26</v>
      </c>
      <c r="E30" s="303">
        <v>3</v>
      </c>
      <c r="F30" s="282">
        <v>0.92</v>
      </c>
      <c r="G30" s="283">
        <v>0.31</v>
      </c>
      <c r="H30" s="279"/>
    </row>
    <row r="31" spans="1:9" x14ac:dyDescent="0.25">
      <c r="A31" s="310" t="s">
        <v>245</v>
      </c>
      <c r="B31" s="305">
        <v>0.35</v>
      </c>
      <c r="C31" s="300">
        <v>0.17</v>
      </c>
      <c r="D31" s="306">
        <v>0.23</v>
      </c>
      <c r="E31" s="303">
        <v>3</v>
      </c>
      <c r="F31" s="282">
        <v>0.92</v>
      </c>
      <c r="G31" s="283">
        <v>0.31</v>
      </c>
      <c r="H31" s="279"/>
    </row>
    <row r="32" spans="1:9" x14ac:dyDescent="0.25">
      <c r="A32" s="310" t="s">
        <v>246</v>
      </c>
      <c r="B32" s="305">
        <v>2.76</v>
      </c>
      <c r="C32" s="300">
        <v>1.26</v>
      </c>
      <c r="D32" s="306">
        <v>1.05</v>
      </c>
      <c r="E32" s="303">
        <v>3.3</v>
      </c>
      <c r="F32" s="282">
        <v>1.17</v>
      </c>
      <c r="G32" s="283">
        <v>0.3</v>
      </c>
      <c r="H32" s="279"/>
    </row>
    <row r="33" spans="1:9" x14ac:dyDescent="0.25">
      <c r="A33" s="310" t="s">
        <v>247</v>
      </c>
      <c r="B33" s="305">
        <v>2.1</v>
      </c>
      <c r="C33" s="300">
        <v>0.92</v>
      </c>
      <c r="D33" s="306">
        <v>0.73</v>
      </c>
      <c r="E33" s="303">
        <v>3.3</v>
      </c>
      <c r="F33" s="282">
        <v>1.17</v>
      </c>
      <c r="G33" s="283">
        <v>0.3</v>
      </c>
      <c r="H33" s="279"/>
    </row>
    <row r="34" spans="1:9" x14ac:dyDescent="0.25">
      <c r="A34" s="310" t="s">
        <v>248</v>
      </c>
      <c r="B34" s="305">
        <v>1.97</v>
      </c>
      <c r="C34" s="300">
        <v>0.93</v>
      </c>
      <c r="D34" s="306">
        <v>0.71</v>
      </c>
      <c r="E34" s="303">
        <v>3.3</v>
      </c>
      <c r="F34" s="282">
        <v>1.17</v>
      </c>
      <c r="G34" s="283">
        <v>0.3</v>
      </c>
      <c r="H34" s="279"/>
    </row>
    <row r="35" spans="1:9" x14ac:dyDescent="0.25">
      <c r="A35" s="310" t="s">
        <v>249</v>
      </c>
      <c r="B35" s="305">
        <v>2.25</v>
      </c>
      <c r="C35" s="300">
        <v>1.06</v>
      </c>
      <c r="D35" s="306">
        <v>1.1100000000000001</v>
      </c>
      <c r="E35" s="303">
        <v>3.3</v>
      </c>
      <c r="F35" s="282">
        <v>1.17</v>
      </c>
      <c r="G35" s="283">
        <v>0.3</v>
      </c>
      <c r="H35" s="279"/>
    </row>
    <row r="36" spans="1:9" x14ac:dyDescent="0.25">
      <c r="A36" s="310" t="s">
        <v>250</v>
      </c>
      <c r="B36" s="305">
        <v>1.62</v>
      </c>
      <c r="C36" s="300">
        <v>0.66</v>
      </c>
      <c r="D36" s="306">
        <v>0.92</v>
      </c>
      <c r="E36" s="303">
        <v>3.3</v>
      </c>
      <c r="F36" s="282">
        <v>1.17</v>
      </c>
      <c r="G36" s="283">
        <v>0.3</v>
      </c>
      <c r="H36" s="279"/>
    </row>
    <row r="37" spans="1:9" x14ac:dyDescent="0.25">
      <c r="A37" s="310" t="s">
        <v>251</v>
      </c>
      <c r="B37" s="305">
        <v>1.34</v>
      </c>
      <c r="C37" s="300">
        <v>0.77</v>
      </c>
      <c r="D37" s="306">
        <v>0.12</v>
      </c>
      <c r="E37" s="303">
        <v>3</v>
      </c>
      <c r="F37" s="282">
        <v>1.21</v>
      </c>
      <c r="G37" s="283">
        <v>0.3</v>
      </c>
      <c r="H37" s="279"/>
    </row>
    <row r="38" spans="1:9" x14ac:dyDescent="0.25">
      <c r="A38" s="310" t="s">
        <v>252</v>
      </c>
      <c r="B38" s="305">
        <v>2.29</v>
      </c>
      <c r="C38" s="300">
        <v>1.26</v>
      </c>
      <c r="D38" s="306">
        <v>0.31</v>
      </c>
      <c r="E38" s="303">
        <v>3</v>
      </c>
      <c r="F38" s="282">
        <v>1.21</v>
      </c>
      <c r="G38" s="283">
        <v>0.3</v>
      </c>
      <c r="H38" s="279"/>
    </row>
    <row r="39" spans="1:9" x14ac:dyDescent="0.25">
      <c r="A39" s="310" t="s">
        <v>253</v>
      </c>
      <c r="B39" s="305">
        <v>1.87</v>
      </c>
      <c r="C39" s="300">
        <v>0.57999999999999996</v>
      </c>
      <c r="D39" s="306">
        <v>0.91</v>
      </c>
      <c r="E39" s="303">
        <v>3</v>
      </c>
      <c r="F39" s="282">
        <v>1.21</v>
      </c>
      <c r="G39" s="283">
        <v>0.3</v>
      </c>
      <c r="H39" s="279"/>
    </row>
    <row r="40" spans="1:9" x14ac:dyDescent="0.25">
      <c r="A40" s="313" t="s">
        <v>254</v>
      </c>
      <c r="B40" s="305">
        <v>0.71</v>
      </c>
      <c r="C40" s="300">
        <v>0.4</v>
      </c>
      <c r="D40" s="306">
        <v>0.38</v>
      </c>
      <c r="E40" s="303">
        <v>3</v>
      </c>
      <c r="F40" s="282">
        <v>1.1499999999999999</v>
      </c>
      <c r="G40" s="283">
        <v>0.3</v>
      </c>
      <c r="H40" s="279"/>
    </row>
    <row r="41" spans="1:9" ht="14.4" thickBot="1" x14ac:dyDescent="0.3">
      <c r="A41" s="314" t="s">
        <v>255</v>
      </c>
      <c r="B41" s="315">
        <v>0.63</v>
      </c>
      <c r="C41" s="316">
        <v>0.4</v>
      </c>
      <c r="D41" s="317">
        <v>0.31</v>
      </c>
      <c r="E41" s="318">
        <v>3</v>
      </c>
      <c r="F41" s="319">
        <v>1.1499999999999999</v>
      </c>
      <c r="G41" s="320">
        <v>0.3</v>
      </c>
      <c r="H41" s="279"/>
    </row>
    <row r="42" spans="1:9" x14ac:dyDescent="0.25">
      <c r="I42" s="279"/>
    </row>
    <row r="43" spans="1:9" x14ac:dyDescent="0.25">
      <c r="A43" s="274" t="str">
        <f>Programm!A112</f>
        <v>© Bayerische Landesanstalt für Landwirtschaft (ITE, IAB) Stand: 28.01.2024</v>
      </c>
    </row>
    <row r="45" spans="1:9" x14ac:dyDescent="0.25">
      <c r="A45" s="278"/>
      <c r="B45" s="278"/>
      <c r="C45" s="278"/>
      <c r="D45" s="278"/>
      <c r="E45" s="278"/>
      <c r="F45" s="278"/>
      <c r="G45" s="278"/>
      <c r="H45" s="278"/>
    </row>
    <row r="46" spans="1:9" x14ac:dyDescent="0.25">
      <c r="A46" s="278"/>
      <c r="B46" s="278"/>
      <c r="C46" s="278"/>
      <c r="D46" s="278"/>
      <c r="E46" s="278"/>
      <c r="F46" s="278"/>
      <c r="G46" s="278"/>
      <c r="H46" s="278"/>
      <c r="I46" s="278"/>
    </row>
    <row r="47" spans="1:9" x14ac:dyDescent="0.25">
      <c r="A47" s="279"/>
      <c r="B47" s="279"/>
      <c r="C47" s="279"/>
      <c r="D47" s="279"/>
      <c r="E47" s="279"/>
      <c r="F47" s="279"/>
      <c r="G47" s="279"/>
      <c r="I47" s="278"/>
    </row>
    <row r="48" spans="1:9" x14ac:dyDescent="0.25">
      <c r="A48" s="279"/>
      <c r="B48" s="279"/>
      <c r="C48" s="279"/>
      <c r="D48" s="279"/>
      <c r="E48" s="279"/>
      <c r="F48" s="279"/>
      <c r="G48" s="279"/>
    </row>
    <row r="49" spans="1:9" s="278" customFormat="1" x14ac:dyDescent="0.25">
      <c r="A49" s="279"/>
      <c r="B49" s="279"/>
      <c r="C49" s="279"/>
      <c r="D49" s="279"/>
      <c r="E49" s="279"/>
      <c r="F49" s="279"/>
      <c r="G49" s="279"/>
      <c r="I49" s="274"/>
    </row>
    <row r="50" spans="1:9" s="278" customFormat="1" x14ac:dyDescent="0.25">
      <c r="A50" s="274"/>
      <c r="B50" s="274"/>
      <c r="C50" s="274"/>
      <c r="D50" s="274"/>
      <c r="E50" s="274"/>
      <c r="F50" s="274"/>
      <c r="G50" s="274"/>
    </row>
    <row r="51" spans="1:9" x14ac:dyDescent="0.25">
      <c r="H51" s="279"/>
      <c r="I51" s="278"/>
    </row>
    <row r="52" spans="1:9" x14ac:dyDescent="0.25">
      <c r="H52" s="279"/>
      <c r="I52" s="279"/>
    </row>
    <row r="53" spans="1:9" s="278" customFormat="1" x14ac:dyDescent="0.25">
      <c r="A53" s="274"/>
      <c r="B53" s="274"/>
      <c r="C53" s="274"/>
      <c r="D53" s="274"/>
      <c r="E53" s="274"/>
      <c r="F53" s="274"/>
      <c r="G53" s="274"/>
      <c r="H53" s="279"/>
      <c r="I53" s="279"/>
    </row>
    <row r="54" spans="1:9" s="278" customFormat="1" x14ac:dyDescent="0.25">
      <c r="A54" s="274"/>
      <c r="B54" s="274"/>
      <c r="C54" s="274"/>
      <c r="D54" s="274"/>
      <c r="E54" s="274"/>
      <c r="F54" s="274"/>
      <c r="G54" s="274"/>
      <c r="H54" s="274"/>
      <c r="I54" s="279"/>
    </row>
    <row r="55" spans="1:9" s="279" customFormat="1" x14ac:dyDescent="0.25">
      <c r="A55" s="274"/>
      <c r="B55" s="274"/>
      <c r="C55" s="274"/>
      <c r="D55" s="274"/>
      <c r="E55" s="274"/>
      <c r="F55" s="274"/>
      <c r="G55" s="274"/>
      <c r="H55" s="274"/>
      <c r="I55" s="274"/>
    </row>
    <row r="56" spans="1:9" s="279" customFormat="1" x14ac:dyDescent="0.25">
      <c r="A56" s="274"/>
      <c r="B56" s="274"/>
      <c r="C56" s="274"/>
      <c r="D56" s="274"/>
      <c r="E56" s="274"/>
      <c r="F56" s="274"/>
      <c r="G56" s="274"/>
      <c r="H56" s="274"/>
      <c r="I56" s="274"/>
    </row>
    <row r="57" spans="1:9" s="279" customFormat="1" x14ac:dyDescent="0.25">
      <c r="A57" s="274"/>
      <c r="B57" s="274"/>
      <c r="C57" s="274"/>
      <c r="D57" s="274"/>
      <c r="E57" s="274"/>
      <c r="F57" s="274"/>
      <c r="G57" s="274"/>
      <c r="H57" s="274"/>
      <c r="I57" s="274"/>
    </row>
    <row r="69" spans="1:9" x14ac:dyDescent="0.25">
      <c r="A69" s="280"/>
      <c r="B69" s="280"/>
      <c r="C69" s="280"/>
      <c r="D69" s="280"/>
      <c r="E69" s="280"/>
      <c r="F69" s="280"/>
      <c r="G69" s="280"/>
    </row>
    <row r="70" spans="1:9" x14ac:dyDescent="0.25">
      <c r="A70" s="280"/>
      <c r="B70" s="280"/>
      <c r="C70" s="280"/>
      <c r="D70" s="280"/>
      <c r="E70" s="280"/>
      <c r="F70" s="280"/>
      <c r="G70" s="280"/>
    </row>
    <row r="71" spans="1:9" x14ac:dyDescent="0.25">
      <c r="A71" s="280"/>
      <c r="B71" s="280"/>
      <c r="C71" s="280"/>
      <c r="D71" s="280"/>
      <c r="E71" s="280"/>
      <c r="F71" s="280"/>
      <c r="G71" s="280"/>
    </row>
    <row r="72" spans="1:9" x14ac:dyDescent="0.25">
      <c r="A72" s="280"/>
      <c r="B72" s="280"/>
      <c r="C72" s="280"/>
      <c r="D72" s="280"/>
      <c r="E72" s="280"/>
      <c r="F72" s="280"/>
      <c r="G72" s="280"/>
    </row>
    <row r="73" spans="1:9" x14ac:dyDescent="0.25">
      <c r="A73" s="280"/>
      <c r="B73" s="280"/>
      <c r="C73" s="280"/>
      <c r="D73" s="280"/>
      <c r="E73" s="280"/>
      <c r="F73" s="280"/>
      <c r="G73" s="280"/>
      <c r="H73" s="280"/>
    </row>
    <row r="74" spans="1:9" x14ac:dyDescent="0.25">
      <c r="A74" s="280"/>
      <c r="B74" s="280"/>
      <c r="C74" s="280"/>
      <c r="D74" s="280"/>
      <c r="E74" s="280"/>
      <c r="F74" s="280"/>
      <c r="G74" s="280"/>
      <c r="H74" s="280"/>
      <c r="I74" s="280"/>
    </row>
    <row r="75" spans="1:9" x14ac:dyDescent="0.25">
      <c r="A75" s="280"/>
      <c r="B75" s="280"/>
      <c r="C75" s="280"/>
      <c r="D75" s="280"/>
      <c r="E75" s="280"/>
      <c r="F75" s="280"/>
      <c r="G75" s="280"/>
      <c r="H75" s="280"/>
      <c r="I75" s="280"/>
    </row>
    <row r="76" spans="1:9" x14ac:dyDescent="0.25">
      <c r="A76" s="280"/>
      <c r="B76" s="280"/>
      <c r="C76" s="280"/>
      <c r="D76" s="280"/>
      <c r="E76" s="280"/>
      <c r="F76" s="280"/>
      <c r="G76" s="280"/>
      <c r="H76" s="280"/>
      <c r="I76" s="280"/>
    </row>
    <row r="77" spans="1:9" s="280" customFormat="1" x14ac:dyDescent="0.3"/>
    <row r="78" spans="1:9" s="280" customFormat="1" x14ac:dyDescent="0.3"/>
    <row r="79" spans="1:9" s="280" customFormat="1" x14ac:dyDescent="0.3"/>
    <row r="80" spans="1:9" s="280" customFormat="1" x14ac:dyDescent="0.3"/>
    <row r="81" s="280" customFormat="1" x14ac:dyDescent="0.3"/>
    <row r="82" s="280" customFormat="1" x14ac:dyDescent="0.3"/>
    <row r="83" s="280" customFormat="1" x14ac:dyDescent="0.3"/>
    <row r="84" s="280" customFormat="1" x14ac:dyDescent="0.3"/>
    <row r="85" s="280" customFormat="1" x14ac:dyDescent="0.3"/>
    <row r="86" s="280" customFormat="1" x14ac:dyDescent="0.3"/>
    <row r="87" s="280" customFormat="1" x14ac:dyDescent="0.3"/>
    <row r="88" s="280" customFormat="1" x14ac:dyDescent="0.3"/>
    <row r="89" s="280" customFormat="1" x14ac:dyDescent="0.3"/>
    <row r="90" s="280" customFormat="1" x14ac:dyDescent="0.3"/>
    <row r="91" s="280" customFormat="1" x14ac:dyDescent="0.3"/>
    <row r="92" s="280" customFormat="1" x14ac:dyDescent="0.3"/>
    <row r="93" s="280" customFormat="1" x14ac:dyDescent="0.3"/>
    <row r="94" s="280" customFormat="1" x14ac:dyDescent="0.3"/>
    <row r="95" s="280" customFormat="1" x14ac:dyDescent="0.3"/>
    <row r="96" s="280" customFormat="1" x14ac:dyDescent="0.3"/>
    <row r="97" s="280" customFormat="1" x14ac:dyDescent="0.3"/>
    <row r="98" s="280" customFormat="1" x14ac:dyDescent="0.3"/>
    <row r="99" s="280" customFormat="1" x14ac:dyDescent="0.3"/>
    <row r="100" s="280" customFormat="1" x14ac:dyDescent="0.3"/>
    <row r="101" s="280" customFormat="1" x14ac:dyDescent="0.3"/>
    <row r="102" s="280" customFormat="1" x14ac:dyDescent="0.3"/>
    <row r="103" s="280" customFormat="1" x14ac:dyDescent="0.3"/>
    <row r="104" s="280" customFormat="1" x14ac:dyDescent="0.3"/>
    <row r="105" s="280" customFormat="1" x14ac:dyDescent="0.3"/>
    <row r="106" s="280" customFormat="1" x14ac:dyDescent="0.3"/>
    <row r="107" s="280" customFormat="1" x14ac:dyDescent="0.3"/>
    <row r="108" s="280" customFormat="1" x14ac:dyDescent="0.3"/>
    <row r="109" s="280" customFormat="1" x14ac:dyDescent="0.3"/>
    <row r="110" s="280" customFormat="1" x14ac:dyDescent="0.3"/>
    <row r="111" s="280" customFormat="1" x14ac:dyDescent="0.3"/>
    <row r="112" s="280" customFormat="1" x14ac:dyDescent="0.3"/>
    <row r="113" s="280" customFormat="1" x14ac:dyDescent="0.3"/>
    <row r="114" s="280" customFormat="1" x14ac:dyDescent="0.3"/>
    <row r="115" s="280" customFormat="1" x14ac:dyDescent="0.3"/>
    <row r="116" s="280" customFormat="1" x14ac:dyDescent="0.3"/>
    <row r="117" s="280" customFormat="1" x14ac:dyDescent="0.3"/>
    <row r="118" s="280" customFormat="1" x14ac:dyDescent="0.3"/>
    <row r="119" s="280" customFormat="1" x14ac:dyDescent="0.3"/>
    <row r="120" s="280" customFormat="1" x14ac:dyDescent="0.3"/>
    <row r="121" s="280" customFormat="1" x14ac:dyDescent="0.3"/>
    <row r="122" s="280" customFormat="1" x14ac:dyDescent="0.3"/>
    <row r="123" s="280" customFormat="1" x14ac:dyDescent="0.3"/>
    <row r="124" s="280" customFormat="1" x14ac:dyDescent="0.3"/>
    <row r="125" s="280" customFormat="1" x14ac:dyDescent="0.3"/>
    <row r="126" s="280" customFormat="1" x14ac:dyDescent="0.3"/>
    <row r="127" s="280" customFormat="1" x14ac:dyDescent="0.3"/>
    <row r="128" s="280" customFormat="1" x14ac:dyDescent="0.3"/>
    <row r="129" s="280" customFormat="1" x14ac:dyDescent="0.3"/>
    <row r="130" s="280" customFormat="1" x14ac:dyDescent="0.3"/>
    <row r="131" s="280" customFormat="1" x14ac:dyDescent="0.3"/>
    <row r="132" s="280" customFormat="1" x14ac:dyDescent="0.3"/>
    <row r="133" s="280" customFormat="1" x14ac:dyDescent="0.3"/>
    <row r="134" s="280" customFormat="1" x14ac:dyDescent="0.3"/>
    <row r="135" s="280" customFormat="1" x14ac:dyDescent="0.3"/>
    <row r="136" s="280" customFormat="1" x14ac:dyDescent="0.3"/>
    <row r="137" s="280" customFormat="1" x14ac:dyDescent="0.3"/>
    <row r="138" s="280" customFormat="1" x14ac:dyDescent="0.3"/>
    <row r="139" s="280" customFormat="1" x14ac:dyDescent="0.3"/>
    <row r="140" s="280" customFormat="1" x14ac:dyDescent="0.3"/>
    <row r="141" s="280" customFormat="1" x14ac:dyDescent="0.3"/>
    <row r="142" s="280" customFormat="1" x14ac:dyDescent="0.3"/>
    <row r="143" s="280" customFormat="1" x14ac:dyDescent="0.3"/>
    <row r="144" s="280" customFormat="1" x14ac:dyDescent="0.3"/>
    <row r="145" spans="1:9" s="280" customFormat="1" x14ac:dyDescent="0.25">
      <c r="A145" s="274"/>
      <c r="B145" s="274"/>
      <c r="C145" s="274"/>
      <c r="D145" s="274"/>
      <c r="E145" s="274"/>
      <c r="F145" s="274"/>
      <c r="G145" s="274"/>
    </row>
    <row r="146" spans="1:9" s="280" customFormat="1" x14ac:dyDescent="0.3"/>
    <row r="147" spans="1:9" s="280" customFormat="1" x14ac:dyDescent="0.3"/>
    <row r="148" spans="1:9" s="280" customFormat="1" x14ac:dyDescent="0.3"/>
    <row r="149" spans="1:9" s="280" customFormat="1" x14ac:dyDescent="0.25">
      <c r="H149" s="274"/>
    </row>
    <row r="150" spans="1:9" s="280" customFormat="1" x14ac:dyDescent="0.25">
      <c r="I150" s="274"/>
    </row>
    <row r="151" spans="1:9" s="280" customFormat="1" x14ac:dyDescent="0.3"/>
    <row r="152" spans="1:9" s="280" customFormat="1" x14ac:dyDescent="0.3"/>
    <row r="153" spans="1:9" x14ac:dyDescent="0.25">
      <c r="A153" s="280"/>
      <c r="B153" s="280"/>
      <c r="C153" s="280"/>
      <c r="D153" s="280"/>
      <c r="E153" s="280"/>
      <c r="F153" s="280"/>
      <c r="G153" s="280"/>
      <c r="H153" s="280"/>
      <c r="I153" s="280"/>
    </row>
    <row r="154" spans="1:9" s="280" customFormat="1" x14ac:dyDescent="0.3"/>
    <row r="155" spans="1:9" s="280" customFormat="1" x14ac:dyDescent="0.3"/>
    <row r="156" spans="1:9" s="280" customFormat="1" x14ac:dyDescent="0.3"/>
    <row r="157" spans="1:9" s="280" customFormat="1" x14ac:dyDescent="0.3">
      <c r="A157" s="281"/>
      <c r="B157" s="281"/>
      <c r="C157" s="281"/>
      <c r="D157" s="281"/>
      <c r="E157" s="281"/>
      <c r="F157" s="281"/>
      <c r="G157" s="281"/>
    </row>
    <row r="158" spans="1:9" s="280" customFormat="1" x14ac:dyDescent="0.3">
      <c r="A158" s="281"/>
      <c r="B158" s="281"/>
      <c r="C158" s="281"/>
      <c r="D158" s="281"/>
      <c r="E158" s="281"/>
      <c r="F158" s="281"/>
      <c r="G158" s="281"/>
    </row>
    <row r="159" spans="1:9" s="280" customFormat="1" x14ac:dyDescent="0.3">
      <c r="A159" s="281"/>
      <c r="B159" s="281"/>
      <c r="C159" s="281"/>
      <c r="D159" s="281"/>
      <c r="E159" s="281"/>
      <c r="F159" s="281"/>
      <c r="G159" s="281"/>
    </row>
    <row r="160" spans="1:9" s="280" customFormat="1" x14ac:dyDescent="0.3">
      <c r="A160" s="281"/>
      <c r="B160" s="281"/>
      <c r="C160" s="281"/>
      <c r="D160" s="281"/>
      <c r="E160" s="281"/>
      <c r="F160" s="281"/>
      <c r="G160" s="281"/>
    </row>
    <row r="161" spans="1:9" s="280" customFormat="1" x14ac:dyDescent="0.3">
      <c r="A161" s="281"/>
      <c r="B161" s="281"/>
      <c r="C161" s="281"/>
      <c r="D161" s="281"/>
      <c r="E161" s="281"/>
      <c r="F161" s="281"/>
      <c r="G161" s="281"/>
      <c r="H161" s="281"/>
    </row>
    <row r="162" spans="1:9" s="280" customFormat="1" x14ac:dyDescent="0.3">
      <c r="A162" s="281"/>
      <c r="B162" s="281"/>
      <c r="C162" s="281"/>
      <c r="D162" s="281"/>
      <c r="E162" s="281"/>
      <c r="F162" s="281"/>
      <c r="G162" s="281"/>
      <c r="H162" s="281"/>
      <c r="I162" s="281"/>
    </row>
    <row r="163" spans="1:9" s="280" customFormat="1" x14ac:dyDescent="0.3">
      <c r="A163" s="281"/>
      <c r="B163" s="281"/>
      <c r="C163" s="281"/>
      <c r="D163" s="281"/>
      <c r="E163" s="281"/>
      <c r="F163" s="281"/>
      <c r="G163" s="281"/>
      <c r="H163" s="281"/>
      <c r="I163" s="281"/>
    </row>
    <row r="164" spans="1:9" s="280" customFormat="1" x14ac:dyDescent="0.3">
      <c r="A164" s="281"/>
      <c r="B164" s="281"/>
      <c r="C164" s="281"/>
      <c r="D164" s="281"/>
      <c r="E164" s="281"/>
      <c r="F164" s="281"/>
      <c r="G164" s="281"/>
      <c r="H164" s="281"/>
      <c r="I164" s="281"/>
    </row>
    <row r="165" spans="1:9" s="281" customFormat="1" x14ac:dyDescent="0.3"/>
    <row r="166" spans="1:9" s="281" customFormat="1" x14ac:dyDescent="0.3"/>
    <row r="167" spans="1:9" s="281" customFormat="1" x14ac:dyDescent="0.3"/>
    <row r="168" spans="1:9" s="281" customFormat="1" x14ac:dyDescent="0.3"/>
    <row r="169" spans="1:9" s="281" customFormat="1" x14ac:dyDescent="0.3"/>
    <row r="170" spans="1:9" s="281" customFormat="1" x14ac:dyDescent="0.3"/>
    <row r="171" spans="1:9" s="281" customFormat="1" x14ac:dyDescent="0.3"/>
    <row r="172" spans="1:9" s="281" customFormat="1" x14ac:dyDescent="0.3"/>
    <row r="173" spans="1:9" s="281" customFormat="1" x14ac:dyDescent="0.3"/>
    <row r="174" spans="1:9" s="281" customFormat="1" x14ac:dyDescent="0.3"/>
    <row r="175" spans="1:9" s="281" customFormat="1" x14ac:dyDescent="0.3"/>
    <row r="176" spans="1:9" s="281" customFormat="1" x14ac:dyDescent="0.3"/>
    <row r="177" spans="1:9" s="281" customFormat="1" x14ac:dyDescent="0.3"/>
    <row r="178" spans="1:9" s="281" customFormat="1" x14ac:dyDescent="0.3"/>
    <row r="179" spans="1:9" s="281" customFormat="1" x14ac:dyDescent="0.3"/>
    <row r="180" spans="1:9" s="281" customFormat="1" x14ac:dyDescent="0.25">
      <c r="A180" s="274"/>
      <c r="B180" s="274"/>
      <c r="C180" s="274"/>
      <c r="D180" s="274"/>
      <c r="E180" s="274"/>
      <c r="F180" s="274"/>
      <c r="G180" s="274"/>
    </row>
    <row r="181" spans="1:9" s="281" customFormat="1" x14ac:dyDescent="0.25">
      <c r="A181" s="274"/>
      <c r="B181" s="274"/>
      <c r="C181" s="274"/>
      <c r="D181" s="274"/>
      <c r="E181" s="274"/>
      <c r="F181" s="274"/>
      <c r="G181" s="274"/>
    </row>
    <row r="182" spans="1:9" s="281" customFormat="1" x14ac:dyDescent="0.25">
      <c r="A182" s="274"/>
      <c r="B182" s="274"/>
      <c r="C182" s="274"/>
      <c r="D182" s="274"/>
      <c r="E182" s="274"/>
      <c r="F182" s="274"/>
      <c r="G182" s="274"/>
    </row>
    <row r="183" spans="1:9" s="281" customFormat="1" x14ac:dyDescent="0.25">
      <c r="A183" s="274"/>
      <c r="B183" s="274"/>
      <c r="C183" s="274"/>
      <c r="D183" s="274"/>
      <c r="E183" s="274"/>
      <c r="F183" s="274"/>
      <c r="G183" s="274"/>
    </row>
    <row r="184" spans="1:9" s="281" customFormat="1" x14ac:dyDescent="0.25">
      <c r="A184" s="274"/>
      <c r="B184" s="274"/>
      <c r="C184" s="274"/>
      <c r="D184" s="274"/>
      <c r="E184" s="274"/>
      <c r="F184" s="274"/>
      <c r="G184" s="274"/>
      <c r="H184" s="274"/>
    </row>
    <row r="185" spans="1:9" s="281" customFormat="1" x14ac:dyDescent="0.25">
      <c r="A185" s="274"/>
      <c r="B185" s="274"/>
      <c r="C185" s="274"/>
      <c r="D185" s="274"/>
      <c r="E185" s="274"/>
      <c r="F185" s="274"/>
      <c r="G185" s="274"/>
      <c r="H185" s="274"/>
      <c r="I185" s="274"/>
    </row>
    <row r="186" spans="1:9" s="281" customFormat="1" x14ac:dyDescent="0.25">
      <c r="A186" s="274"/>
      <c r="B186" s="274"/>
      <c r="C186" s="274"/>
      <c r="D186" s="274"/>
      <c r="E186" s="274"/>
      <c r="F186" s="274"/>
      <c r="G186" s="274"/>
      <c r="H186" s="274"/>
      <c r="I186" s="274"/>
    </row>
    <row r="187" spans="1:9" s="281" customFormat="1" x14ac:dyDescent="0.25">
      <c r="A187" s="274"/>
      <c r="B187" s="274"/>
      <c r="C187" s="274"/>
      <c r="D187" s="274"/>
      <c r="E187" s="274"/>
      <c r="F187" s="274"/>
      <c r="G187" s="274"/>
      <c r="H187" s="274"/>
      <c r="I187" s="274"/>
    </row>
  </sheetData>
  <sheetProtection algorithmName="SHA-512" hashValue="KAaQ1d2sV1Moj3xrfZHha34SJwyiwIG23ogW1td2OobafDNrzviPphUk2/M4BEj3U9gL6YvG+3pTxqW2onYjAA==" saltValue="xTec67cYKTWyMj+mGeELlg==" spinCount="100000" sheet="1" objects="1" scenarios="1"/>
  <mergeCells count="3">
    <mergeCell ref="A1:G1"/>
    <mergeCell ref="B3:D4"/>
    <mergeCell ref="E3:G4"/>
  </mergeCells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A14C-635E-4492-9283-88D62C4375E2}">
  <dimension ref="A1:G70"/>
  <sheetViews>
    <sheetView showGridLines="0" zoomScaleNormal="100" zoomScaleSheetLayoutView="100" workbookViewId="0">
      <selection sqref="A1:G1"/>
    </sheetView>
  </sheetViews>
  <sheetFormatPr baseColWidth="10" defaultRowHeight="14.4" x14ac:dyDescent="0.3"/>
  <cols>
    <col min="2" max="2" width="17.5546875" customWidth="1"/>
    <col min="3" max="3" width="13" customWidth="1"/>
    <col min="4" max="4" width="12.5546875" customWidth="1"/>
    <col min="7" max="7" width="9.88671875" customWidth="1"/>
  </cols>
  <sheetData>
    <row r="1" spans="1:7" s="354" customFormat="1" ht="46.5" customHeight="1" x14ac:dyDescent="0.3">
      <c r="A1" s="636" t="s">
        <v>284</v>
      </c>
      <c r="B1" s="636"/>
      <c r="C1" s="636"/>
      <c r="D1" s="636"/>
      <c r="E1" s="636"/>
      <c r="F1" s="636"/>
      <c r="G1" s="636"/>
    </row>
    <row r="2" spans="1:7" ht="64.5" customHeight="1" x14ac:dyDescent="0.3">
      <c r="A2" s="637" t="s">
        <v>285</v>
      </c>
      <c r="B2" s="637"/>
      <c r="C2" s="637"/>
      <c r="D2" s="637"/>
      <c r="E2" s="637"/>
      <c r="F2" s="637"/>
      <c r="G2" s="637"/>
    </row>
    <row r="3" spans="1:7" ht="7.5" customHeight="1" x14ac:dyDescent="0.3"/>
    <row r="4" spans="1:7" ht="7.5" customHeight="1" x14ac:dyDescent="0.3"/>
    <row r="5" spans="1:7" x14ac:dyDescent="0.3">
      <c r="A5" s="638" t="s">
        <v>286</v>
      </c>
      <c r="B5" s="638"/>
      <c r="C5" s="638"/>
      <c r="D5" s="638"/>
      <c r="E5" s="638"/>
      <c r="F5" s="638"/>
      <c r="G5" s="638"/>
    </row>
    <row r="7" spans="1:7" ht="15.6" x14ac:dyDescent="0.3">
      <c r="A7" s="355"/>
      <c r="B7" s="640" t="s">
        <v>287</v>
      </c>
      <c r="C7" s="641"/>
      <c r="D7" s="642"/>
      <c r="E7" s="356" t="s">
        <v>291</v>
      </c>
      <c r="F7" s="356" t="s">
        <v>292</v>
      </c>
    </row>
    <row r="8" spans="1:7" ht="22.5" customHeight="1" x14ac:dyDescent="0.3">
      <c r="A8" s="357" t="s">
        <v>288</v>
      </c>
      <c r="B8" s="643" t="s">
        <v>290</v>
      </c>
      <c r="C8" s="644"/>
      <c r="D8" s="645"/>
      <c r="E8" s="356">
        <v>10.6</v>
      </c>
      <c r="F8" s="356">
        <v>3.9</v>
      </c>
    </row>
    <row r="9" spans="1:7" ht="22.5" customHeight="1" x14ac:dyDescent="0.3">
      <c r="A9" s="357" t="s">
        <v>289</v>
      </c>
      <c r="B9" s="646"/>
      <c r="C9" s="647"/>
      <c r="D9" s="648"/>
      <c r="E9" s="356">
        <v>13.4</v>
      </c>
      <c r="F9" s="356">
        <v>4.95</v>
      </c>
    </row>
    <row r="10" spans="1:7" ht="22.5" customHeight="1" x14ac:dyDescent="0.3">
      <c r="A10" s="357" t="s">
        <v>288</v>
      </c>
      <c r="B10" s="649" t="s">
        <v>293</v>
      </c>
      <c r="C10" s="650"/>
      <c r="D10" s="651"/>
      <c r="E10" s="356">
        <v>0.35699999999999998</v>
      </c>
      <c r="F10" s="356">
        <v>0.17399999999999999</v>
      </c>
    </row>
    <row r="11" spans="1:7" ht="22.5" customHeight="1" x14ac:dyDescent="0.3">
      <c r="A11" s="357" t="s">
        <v>289</v>
      </c>
      <c r="B11" s="652"/>
      <c r="C11" s="653"/>
      <c r="D11" s="654"/>
      <c r="E11" s="356">
        <v>0.48</v>
      </c>
      <c r="F11" s="356">
        <v>0.23</v>
      </c>
    </row>
    <row r="12" spans="1:7" ht="16.2" x14ac:dyDescent="0.3">
      <c r="A12" s="358" t="s">
        <v>294</v>
      </c>
      <c r="B12" s="358"/>
      <c r="C12" s="358"/>
      <c r="D12" s="358"/>
      <c r="E12" s="359"/>
    </row>
    <row r="13" spans="1:7" ht="16.2" x14ac:dyDescent="0.3">
      <c r="A13" s="354" t="s">
        <v>295</v>
      </c>
      <c r="B13" s="354"/>
      <c r="C13" s="354"/>
      <c r="D13" s="354"/>
      <c r="E13" s="354"/>
      <c r="F13" s="354"/>
    </row>
    <row r="15" spans="1:7" ht="33" customHeight="1" x14ac:dyDescent="0.3">
      <c r="A15" s="637" t="s">
        <v>356</v>
      </c>
      <c r="B15" s="637"/>
      <c r="C15" s="637"/>
      <c r="D15" s="637"/>
      <c r="E15" s="637"/>
      <c r="F15" s="637"/>
    </row>
    <row r="17" spans="1:7" x14ac:dyDescent="0.3">
      <c r="A17" s="360" t="s">
        <v>296</v>
      </c>
      <c r="B17" s="361" t="s">
        <v>297</v>
      </c>
      <c r="C17" s="361" t="s">
        <v>298</v>
      </c>
      <c r="D17" s="655" t="s">
        <v>299</v>
      </c>
      <c r="E17" s="655"/>
      <c r="F17" s="362" t="s">
        <v>300</v>
      </c>
    </row>
    <row r="18" spans="1:7" x14ac:dyDescent="0.3">
      <c r="A18" s="363" t="s">
        <v>301</v>
      </c>
      <c r="B18" s="364" t="s">
        <v>262</v>
      </c>
      <c r="C18" s="364" t="s">
        <v>262</v>
      </c>
      <c r="D18" s="639" t="s">
        <v>302</v>
      </c>
      <c r="E18" s="639"/>
      <c r="F18" s="365" t="s">
        <v>302</v>
      </c>
    </row>
    <row r="19" spans="1:7" x14ac:dyDescent="0.3">
      <c r="A19" s="360">
        <v>1</v>
      </c>
      <c r="B19" s="361" t="s">
        <v>303</v>
      </c>
      <c r="C19" s="361">
        <v>24.3</v>
      </c>
      <c r="D19" s="655" t="s">
        <v>304</v>
      </c>
      <c r="E19" s="655"/>
      <c r="F19" s="362">
        <v>4.7</v>
      </c>
    </row>
    <row r="20" spans="1:7" x14ac:dyDescent="0.3">
      <c r="A20" s="366">
        <v>2</v>
      </c>
      <c r="B20" s="367" t="s">
        <v>305</v>
      </c>
      <c r="C20" s="367">
        <v>59.9</v>
      </c>
      <c r="D20" s="656" t="s">
        <v>306</v>
      </c>
      <c r="E20" s="656"/>
      <c r="F20" s="368">
        <v>4.5</v>
      </c>
    </row>
    <row r="21" spans="1:7" x14ac:dyDescent="0.3">
      <c r="A21" s="366">
        <v>3</v>
      </c>
      <c r="B21" s="367" t="s">
        <v>307</v>
      </c>
      <c r="C21" s="367">
        <v>69.7</v>
      </c>
      <c r="D21" s="656" t="s">
        <v>308</v>
      </c>
      <c r="E21" s="656"/>
      <c r="F21" s="368">
        <v>4.2</v>
      </c>
    </row>
    <row r="22" spans="1:7" x14ac:dyDescent="0.3">
      <c r="A22" s="363">
        <v>4</v>
      </c>
      <c r="B22" s="364" t="s">
        <v>309</v>
      </c>
      <c r="C22" s="364">
        <v>97.5</v>
      </c>
      <c r="D22" s="639" t="s">
        <v>310</v>
      </c>
      <c r="E22" s="639"/>
      <c r="F22" s="365">
        <v>4.2</v>
      </c>
    </row>
    <row r="23" spans="1:7" x14ac:dyDescent="0.3">
      <c r="A23" s="369" t="s">
        <v>311</v>
      </c>
      <c r="B23" s="370">
        <v>90</v>
      </c>
      <c r="C23" s="370">
        <v>251</v>
      </c>
      <c r="D23" s="657" t="s">
        <v>312</v>
      </c>
      <c r="E23" s="657"/>
      <c r="F23" s="371" t="s">
        <v>313</v>
      </c>
    </row>
    <row r="24" spans="1:7" x14ac:dyDescent="0.3">
      <c r="A24" s="629" t="s">
        <v>314</v>
      </c>
      <c r="B24" s="629"/>
      <c r="C24" s="629"/>
      <c r="D24" s="629"/>
      <c r="E24" s="629"/>
      <c r="F24" s="629"/>
    </row>
    <row r="26" spans="1:7" x14ac:dyDescent="0.3">
      <c r="A26" t="s">
        <v>315</v>
      </c>
    </row>
    <row r="27" spans="1:7" x14ac:dyDescent="0.3">
      <c r="A27" t="s">
        <v>316</v>
      </c>
    </row>
    <row r="28" spans="1:7" x14ac:dyDescent="0.3">
      <c r="A28" t="s">
        <v>317</v>
      </c>
    </row>
    <row r="30" spans="1:7" x14ac:dyDescent="0.3">
      <c r="A30" t="s">
        <v>318</v>
      </c>
    </row>
    <row r="32" spans="1:7" x14ac:dyDescent="0.3">
      <c r="A32" s="372" t="s">
        <v>319</v>
      </c>
      <c r="B32" s="373" t="s">
        <v>320</v>
      </c>
      <c r="C32" s="374"/>
      <c r="D32" s="373" t="s">
        <v>321</v>
      </c>
      <c r="E32" s="374"/>
      <c r="F32" s="630" t="s">
        <v>322</v>
      </c>
      <c r="G32" s="631"/>
    </row>
    <row r="33" spans="1:7" x14ac:dyDescent="0.3">
      <c r="A33" s="360" t="s">
        <v>323</v>
      </c>
      <c r="B33" s="375">
        <v>6174</v>
      </c>
      <c r="C33" s="376" t="s">
        <v>324</v>
      </c>
      <c r="D33" s="375">
        <v>2304</v>
      </c>
      <c r="E33" s="376" t="s">
        <v>325</v>
      </c>
      <c r="F33" s="632" t="s">
        <v>326</v>
      </c>
      <c r="G33" s="633"/>
    </row>
    <row r="34" spans="1:7" x14ac:dyDescent="0.3">
      <c r="A34" s="363" t="s">
        <v>327</v>
      </c>
      <c r="B34" s="377">
        <v>1087</v>
      </c>
      <c r="C34" s="378" t="s">
        <v>324</v>
      </c>
      <c r="D34" s="364">
        <v>459</v>
      </c>
      <c r="E34" s="378" t="s">
        <v>325</v>
      </c>
      <c r="F34" s="634" t="s">
        <v>328</v>
      </c>
      <c r="G34" s="635"/>
    </row>
    <row r="36" spans="1:7" x14ac:dyDescent="0.3">
      <c r="A36" s="379" t="s">
        <v>329</v>
      </c>
    </row>
    <row r="37" spans="1:7" x14ac:dyDescent="0.3">
      <c r="A37" s="379" t="s">
        <v>330</v>
      </c>
    </row>
    <row r="38" spans="1:7" x14ac:dyDescent="0.3">
      <c r="A38" s="379" t="s">
        <v>331</v>
      </c>
    </row>
    <row r="41" spans="1:7" x14ac:dyDescent="0.3">
      <c r="A41" s="626" t="s">
        <v>332</v>
      </c>
      <c r="B41" s="627"/>
      <c r="C41" s="627"/>
      <c r="D41" s="627"/>
      <c r="E41" s="627"/>
      <c r="F41" s="627"/>
      <c r="G41" s="628"/>
    </row>
    <row r="42" spans="1:7" x14ac:dyDescent="0.3">
      <c r="A42" s="620" t="s">
        <v>333</v>
      </c>
      <c r="B42" s="621"/>
      <c r="C42" s="621"/>
      <c r="D42" s="621"/>
      <c r="E42" s="621"/>
      <c r="F42" s="621"/>
      <c r="G42" s="622"/>
    </row>
    <row r="43" spans="1:7" x14ac:dyDescent="0.3">
      <c r="A43" s="620" t="s">
        <v>334</v>
      </c>
      <c r="B43" s="621"/>
      <c r="C43" s="621"/>
      <c r="D43" s="621"/>
      <c r="E43" s="621"/>
      <c r="F43" s="621"/>
      <c r="G43" s="622"/>
    </row>
    <row r="44" spans="1:7" x14ac:dyDescent="0.3">
      <c r="A44" s="620" t="s">
        <v>335</v>
      </c>
      <c r="B44" s="621"/>
      <c r="C44" s="621"/>
      <c r="D44" s="621"/>
      <c r="E44" s="621"/>
      <c r="F44" s="621"/>
      <c r="G44" s="622"/>
    </row>
    <row r="45" spans="1:7" x14ac:dyDescent="0.3">
      <c r="A45" s="620"/>
      <c r="B45" s="621"/>
      <c r="C45" s="621"/>
      <c r="D45" s="621"/>
      <c r="E45" s="621"/>
      <c r="F45" s="621"/>
      <c r="G45" s="622"/>
    </row>
    <row r="46" spans="1:7" x14ac:dyDescent="0.3">
      <c r="A46" s="620" t="s">
        <v>415</v>
      </c>
      <c r="B46" s="621"/>
      <c r="C46" s="621"/>
      <c r="D46" s="621"/>
      <c r="E46" s="621"/>
      <c r="F46" s="621"/>
      <c r="G46" s="622"/>
    </row>
    <row r="47" spans="1:7" x14ac:dyDescent="0.3">
      <c r="A47" s="620" t="s">
        <v>336</v>
      </c>
      <c r="B47" s="621"/>
      <c r="C47" s="621"/>
      <c r="D47" s="621"/>
      <c r="E47" s="621"/>
      <c r="F47" s="621"/>
      <c r="G47" s="622"/>
    </row>
    <row r="48" spans="1:7" x14ac:dyDescent="0.3">
      <c r="A48" s="620" t="s">
        <v>337</v>
      </c>
      <c r="B48" s="621"/>
      <c r="C48" s="621"/>
      <c r="D48" s="621"/>
      <c r="E48" s="621"/>
      <c r="F48" s="621"/>
      <c r="G48" s="622"/>
    </row>
    <row r="49" spans="1:7" x14ac:dyDescent="0.3">
      <c r="A49" s="620" t="s">
        <v>355</v>
      </c>
      <c r="B49" s="621"/>
      <c r="C49" s="621"/>
      <c r="D49" s="621"/>
      <c r="E49" s="621"/>
      <c r="F49" s="621"/>
      <c r="G49" s="622"/>
    </row>
    <row r="50" spans="1:7" x14ac:dyDescent="0.3">
      <c r="A50" s="620" t="s">
        <v>338</v>
      </c>
      <c r="B50" s="621"/>
      <c r="C50" s="621"/>
      <c r="D50" s="621"/>
      <c r="E50" s="621"/>
      <c r="F50" s="621"/>
      <c r="G50" s="622"/>
    </row>
    <row r="51" spans="1:7" x14ac:dyDescent="0.3">
      <c r="A51" s="620" t="s">
        <v>342</v>
      </c>
      <c r="B51" s="621"/>
      <c r="C51" s="621"/>
      <c r="D51" s="621"/>
      <c r="E51" s="621"/>
      <c r="F51" s="621"/>
      <c r="G51" s="622"/>
    </row>
    <row r="52" spans="1:7" x14ac:dyDescent="0.3">
      <c r="A52" s="620" t="s">
        <v>339</v>
      </c>
      <c r="B52" s="621"/>
      <c r="C52" s="621"/>
      <c r="D52" s="621"/>
      <c r="E52" s="621"/>
      <c r="F52" s="621"/>
      <c r="G52" s="622"/>
    </row>
    <row r="53" spans="1:7" x14ac:dyDescent="0.3">
      <c r="A53" s="620" t="s">
        <v>340</v>
      </c>
      <c r="B53" s="621"/>
      <c r="C53" s="621"/>
      <c r="D53" s="621"/>
      <c r="E53" s="621"/>
      <c r="F53" s="621"/>
      <c r="G53" s="622"/>
    </row>
    <row r="54" spans="1:7" x14ac:dyDescent="0.3">
      <c r="A54" s="623" t="s">
        <v>341</v>
      </c>
      <c r="B54" s="624"/>
      <c r="C54" s="624"/>
      <c r="D54" s="624"/>
      <c r="E54" s="624"/>
      <c r="F54" s="624"/>
      <c r="G54" s="625"/>
    </row>
    <row r="56" spans="1:7" x14ac:dyDescent="0.3">
      <c r="A56" s="626" t="s">
        <v>343</v>
      </c>
      <c r="B56" s="627"/>
      <c r="C56" s="627"/>
      <c r="D56" s="627"/>
      <c r="E56" s="627"/>
      <c r="F56" s="627"/>
      <c r="G56" s="628"/>
    </row>
    <row r="57" spans="1:7" x14ac:dyDescent="0.3">
      <c r="A57" s="620" t="s">
        <v>344</v>
      </c>
      <c r="B57" s="621"/>
      <c r="C57" s="621"/>
      <c r="D57" s="621"/>
      <c r="E57" s="621"/>
      <c r="F57" s="621"/>
      <c r="G57" s="622"/>
    </row>
    <row r="58" spans="1:7" x14ac:dyDescent="0.3">
      <c r="A58" s="620" t="s">
        <v>345</v>
      </c>
      <c r="B58" s="621"/>
      <c r="C58" s="621"/>
      <c r="D58" s="621"/>
      <c r="E58" s="621"/>
      <c r="F58" s="621"/>
      <c r="G58" s="622"/>
    </row>
    <row r="59" spans="1:7" x14ac:dyDescent="0.3">
      <c r="A59" s="620" t="s">
        <v>346</v>
      </c>
      <c r="B59" s="621"/>
      <c r="C59" s="621"/>
      <c r="D59" s="621"/>
      <c r="E59" s="621"/>
      <c r="F59" s="621"/>
      <c r="G59" s="622"/>
    </row>
    <row r="60" spans="1:7" x14ac:dyDescent="0.3">
      <c r="A60" s="620"/>
      <c r="B60" s="621"/>
      <c r="C60" s="621"/>
      <c r="D60" s="621"/>
      <c r="E60" s="621"/>
      <c r="F60" s="621"/>
      <c r="G60" s="622"/>
    </row>
    <row r="61" spans="1:7" x14ac:dyDescent="0.3">
      <c r="A61" s="620" t="s">
        <v>347</v>
      </c>
      <c r="B61" s="621"/>
      <c r="C61" s="621"/>
      <c r="D61" s="621"/>
      <c r="E61" s="621"/>
      <c r="F61" s="621"/>
      <c r="G61" s="622"/>
    </row>
    <row r="62" spans="1:7" x14ac:dyDescent="0.3">
      <c r="A62" s="620" t="s">
        <v>348</v>
      </c>
      <c r="B62" s="621"/>
      <c r="C62" s="621"/>
      <c r="D62" s="621"/>
      <c r="E62" s="621"/>
      <c r="F62" s="621"/>
      <c r="G62" s="622"/>
    </row>
    <row r="63" spans="1:7" x14ac:dyDescent="0.3">
      <c r="A63" s="620" t="s">
        <v>354</v>
      </c>
      <c r="B63" s="621"/>
      <c r="C63" s="621"/>
      <c r="D63" s="621"/>
      <c r="E63" s="621"/>
      <c r="F63" s="621"/>
      <c r="G63" s="622"/>
    </row>
    <row r="64" spans="1:7" x14ac:dyDescent="0.3">
      <c r="A64" s="620" t="s">
        <v>349</v>
      </c>
      <c r="B64" s="621"/>
      <c r="C64" s="621"/>
      <c r="D64" s="621"/>
      <c r="E64" s="621"/>
      <c r="F64" s="621"/>
      <c r="G64" s="622"/>
    </row>
    <row r="65" spans="1:7" x14ac:dyDescent="0.3">
      <c r="A65" s="620" t="s">
        <v>353</v>
      </c>
      <c r="B65" s="621"/>
      <c r="C65" s="621"/>
      <c r="D65" s="621"/>
      <c r="E65" s="621"/>
      <c r="F65" s="621"/>
      <c r="G65" s="622"/>
    </row>
    <row r="66" spans="1:7" x14ac:dyDescent="0.3">
      <c r="A66" s="620" t="s">
        <v>350</v>
      </c>
      <c r="B66" s="621"/>
      <c r="C66" s="621"/>
      <c r="D66" s="621"/>
      <c r="E66" s="621"/>
      <c r="F66" s="621"/>
      <c r="G66" s="622"/>
    </row>
    <row r="67" spans="1:7" x14ac:dyDescent="0.3">
      <c r="A67" s="620" t="s">
        <v>351</v>
      </c>
      <c r="B67" s="621"/>
      <c r="C67" s="621"/>
      <c r="D67" s="621"/>
      <c r="E67" s="621"/>
      <c r="F67" s="621"/>
      <c r="G67" s="622"/>
    </row>
    <row r="68" spans="1:7" x14ac:dyDescent="0.3">
      <c r="A68" s="623" t="s">
        <v>352</v>
      </c>
      <c r="B68" s="624"/>
      <c r="C68" s="624"/>
      <c r="D68" s="624"/>
      <c r="E68" s="624"/>
      <c r="F68" s="624"/>
      <c r="G68" s="625"/>
    </row>
    <row r="70" spans="1:7" x14ac:dyDescent="0.3">
      <c r="A70" t="str">
        <f>Programm!A112</f>
        <v>© Bayerische Landesanstalt für Landwirtschaft (ITE, IAB) Stand: 28.01.2024</v>
      </c>
    </row>
  </sheetData>
  <sheetProtection algorithmName="SHA-512" hashValue="j0YwD9VzCRqa09g7DDvalX+cBFtuvWHovXKcUZ94bX3C5fzKaw79l9f+scEsk9szgt/Ntjkynac4vf+TEqhfeg==" saltValue="+ExVpjIBpRt4zLgBhCjxCA==" spinCount="100000" sheet="1" objects="1" scenarios="1"/>
  <mergeCells count="45">
    <mergeCell ref="A1:G1"/>
    <mergeCell ref="A2:G2"/>
    <mergeCell ref="A5:G5"/>
    <mergeCell ref="A41:G41"/>
    <mergeCell ref="A42:G42"/>
    <mergeCell ref="A15:F15"/>
    <mergeCell ref="D22:E22"/>
    <mergeCell ref="B7:D7"/>
    <mergeCell ref="B8:D9"/>
    <mergeCell ref="B10:D11"/>
    <mergeCell ref="D17:E17"/>
    <mergeCell ref="D18:E18"/>
    <mergeCell ref="D19:E19"/>
    <mergeCell ref="D20:E20"/>
    <mergeCell ref="D21:E21"/>
    <mergeCell ref="D23:E23"/>
    <mergeCell ref="A24:F24"/>
    <mergeCell ref="F32:G32"/>
    <mergeCell ref="F33:G33"/>
    <mergeCell ref="F34:G34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6:G56"/>
    <mergeCell ref="A57:G57"/>
    <mergeCell ref="A58:G58"/>
    <mergeCell ref="A59:G59"/>
    <mergeCell ref="A65:G65"/>
    <mergeCell ref="A66:G66"/>
    <mergeCell ref="A67:G67"/>
    <mergeCell ref="A68:G68"/>
    <mergeCell ref="A60:G60"/>
    <mergeCell ref="A61:G61"/>
    <mergeCell ref="A62:G62"/>
    <mergeCell ref="A63:G63"/>
    <mergeCell ref="A64:G64"/>
  </mergeCells>
  <pageMargins left="0.7" right="0.7" top="0.78740157499999996" bottom="0.78740157499999996" header="0.3" footer="0.3"/>
  <pageSetup paperSize="9" orientation="portrait" horizontalDpi="300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Programm</vt:lpstr>
      <vt:lpstr>Tiere</vt:lpstr>
      <vt:lpstr>Futtermittel</vt:lpstr>
      <vt:lpstr>Jahr</vt:lpstr>
      <vt:lpstr>Nährstoffausscheidung</vt:lpstr>
      <vt:lpstr>Weitere Informationen</vt:lpstr>
      <vt:lpstr>'Weitere Informationen'!_Hlk96594422</vt:lpstr>
      <vt:lpstr>Nährstoffausscheidung!Druckbereich</vt:lpstr>
      <vt:lpstr>Programm!Druckbereich</vt:lpstr>
      <vt:lpstr>'Weitere Informationen'!Druckbereich</vt:lpstr>
      <vt:lpstr>Nährstoffausscheidung!Drucktitel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Stallbilanz Schweine, Geflügel</dc:title>
  <dc:creator>Landesanstalt für Landwirtschaft (LfL)</dc:creator>
  <cp:lastModifiedBy>Hippich, Laura (LfL)</cp:lastModifiedBy>
  <cp:lastPrinted>2023-06-27T06:39:11Z</cp:lastPrinted>
  <dcterms:created xsi:type="dcterms:W3CDTF">2014-12-04T10:12:12Z</dcterms:created>
  <dcterms:modified xsi:type="dcterms:W3CDTF">2024-01-24T07:09:37Z</dcterms:modified>
</cp:coreProperties>
</file>