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TE\Arbeitsgruppen\1b\Vorlagen\Internet\Homepageseiten\01 Futterwirtschaft\10 Futterknappheit\"/>
    </mc:Choice>
  </mc:AlternateContent>
  <xr:revisionPtr revIDLastSave="0" documentId="13_ncr:1_{C0A2BF2C-BF81-44B2-BE47-26318F484DA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utterplanung" sheetId="6" r:id="rId1"/>
    <sheet name="Futtervorräte" sheetId="3" r:id="rId2"/>
    <sheet name="Tabelle1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6" l="1"/>
  <c r="L32" i="6"/>
  <c r="L44" i="6"/>
  <c r="K46" i="6"/>
  <c r="K47" i="6"/>
  <c r="K48" i="6"/>
  <c r="K49" i="6"/>
  <c r="K50" i="6"/>
  <c r="K51" i="6"/>
  <c r="K45" i="6"/>
  <c r="K44" i="6"/>
  <c r="I45" i="6"/>
  <c r="L45" i="6" s="1"/>
  <c r="I46" i="6"/>
  <c r="I47" i="6"/>
  <c r="I48" i="6"/>
  <c r="L48" i="6" s="1"/>
  <c r="I49" i="6"/>
  <c r="L49" i="6" s="1"/>
  <c r="I50" i="6"/>
  <c r="I51" i="6"/>
  <c r="J50" i="6"/>
  <c r="F50" i="6"/>
  <c r="H50" i="6"/>
  <c r="G50" i="6"/>
  <c r="L46" i="6"/>
  <c r="L47" i="6"/>
  <c r="L50" i="6"/>
  <c r="L51" i="6"/>
  <c r="L36" i="6"/>
  <c r="L33" i="6"/>
  <c r="L34" i="6"/>
  <c r="L35" i="6"/>
  <c r="I36" i="6"/>
  <c r="I35" i="6"/>
  <c r="I34" i="6"/>
  <c r="I33" i="6"/>
  <c r="I32" i="6"/>
  <c r="J32" i="6"/>
  <c r="I44" i="6"/>
  <c r="E45" i="6"/>
  <c r="E46" i="6"/>
  <c r="E47" i="6"/>
  <c r="E48" i="6"/>
  <c r="E49" i="6"/>
  <c r="E50" i="6"/>
  <c r="E51" i="6"/>
  <c r="E44" i="6"/>
  <c r="A5" i="3"/>
  <c r="A6" i="3"/>
  <c r="A7" i="3"/>
  <c r="F12" i="3"/>
  <c r="F13" i="3"/>
  <c r="F14" i="3"/>
  <c r="F15" i="3"/>
  <c r="F16" i="3"/>
  <c r="F18" i="3"/>
  <c r="F11" i="3"/>
  <c r="H33" i="6" l="1"/>
  <c r="H34" i="6"/>
  <c r="H32" i="6"/>
  <c r="H35" i="3"/>
  <c r="I29" i="3"/>
  <c r="B17" i="3" s="1"/>
  <c r="D17" i="3" s="1"/>
  <c r="F17" i="3" s="1"/>
  <c r="F35" i="3"/>
  <c r="I35" i="3" s="1"/>
  <c r="F38" i="3"/>
  <c r="I38" i="3" s="1"/>
  <c r="D9" i="3" s="1"/>
  <c r="F37" i="3"/>
  <c r="I37" i="3" s="1"/>
  <c r="A4" i="3"/>
  <c r="I27" i="3"/>
  <c r="B6" i="3" s="1"/>
  <c r="D6" i="3" s="1"/>
  <c r="F6" i="3" s="1"/>
  <c r="I28" i="3"/>
  <c r="B7" i="3" s="1"/>
  <c r="D7" i="3" s="1"/>
  <c r="F7" i="3" s="1"/>
  <c r="I26" i="3"/>
  <c r="B5" i="3" s="1"/>
  <c r="D5" i="3" s="1"/>
  <c r="F5" i="3" s="1"/>
  <c r="A10" i="3"/>
  <c r="A11" i="3"/>
  <c r="A12" i="3"/>
  <c r="A13" i="3"/>
  <c r="A14" i="3"/>
  <c r="A15" i="3"/>
  <c r="A16" i="3"/>
  <c r="A17" i="3"/>
  <c r="A18" i="3"/>
  <c r="B51" i="6"/>
  <c r="D51" i="6" s="1"/>
  <c r="B46" i="6"/>
  <c r="D46" i="6" s="1"/>
  <c r="B47" i="6"/>
  <c r="D47" i="6" s="1"/>
  <c r="B48" i="6"/>
  <c r="B49" i="6"/>
  <c r="D49" i="6" s="1"/>
  <c r="B50" i="6"/>
  <c r="D50" i="6" s="1"/>
  <c r="B45" i="6"/>
  <c r="B44" i="6"/>
  <c r="A51" i="6"/>
  <c r="F21" i="6"/>
  <c r="E21" i="6"/>
  <c r="D21" i="6"/>
  <c r="C21" i="6"/>
  <c r="B21" i="6"/>
  <c r="A45" i="6"/>
  <c r="A46" i="6"/>
  <c r="A47" i="6"/>
  <c r="A48" i="6"/>
  <c r="A49" i="6"/>
  <c r="A50" i="6"/>
  <c r="A44" i="6"/>
  <c r="A32" i="6"/>
  <c r="A33" i="6"/>
  <c r="B36" i="6"/>
  <c r="D36" i="6" s="1"/>
  <c r="E36" i="6" s="1"/>
  <c r="B32" i="6"/>
  <c r="D32" i="6" s="1"/>
  <c r="E32" i="6" s="1"/>
  <c r="B33" i="6"/>
  <c r="D33" i="6" s="1"/>
  <c r="E33" i="6" s="1"/>
  <c r="B34" i="6"/>
  <c r="D34" i="6" s="1"/>
  <c r="E34" i="6" s="1"/>
  <c r="B35" i="6"/>
  <c r="D35" i="6" s="1"/>
  <c r="E35" i="6" s="1"/>
  <c r="F9" i="3" l="1"/>
  <c r="H38" i="3"/>
  <c r="G34" i="6"/>
  <c r="K34" i="6" s="1"/>
  <c r="F32" i="6"/>
  <c r="D8" i="3"/>
  <c r="H37" i="3"/>
  <c r="D48" i="6"/>
  <c r="F33" i="6"/>
  <c r="G32" i="6"/>
  <c r="G33" i="6"/>
  <c r="K33" i="6" s="1"/>
  <c r="F34" i="6"/>
  <c r="K36" i="6" l="1"/>
  <c r="J34" i="6"/>
  <c r="K35" i="6"/>
  <c r="F8" i="3"/>
  <c r="J33" i="6"/>
  <c r="A34" i="6" l="1"/>
  <c r="A35" i="6"/>
  <c r="A8" i="3"/>
  <c r="A9" i="3"/>
  <c r="A36" i="6"/>
</calcChain>
</file>

<file path=xl/sharedStrings.xml><?xml version="1.0" encoding="utf-8"?>
<sst xmlns="http://schemas.openxmlformats.org/spreadsheetml/2006/main" count="118" uniqueCount="78">
  <si>
    <t>Futtertage</t>
  </si>
  <si>
    <t>m³</t>
  </si>
  <si>
    <t>Futtermittel</t>
  </si>
  <si>
    <t>Zeitraum</t>
  </si>
  <si>
    <t>dt FM/ m³</t>
  </si>
  <si>
    <t>Maissilage</t>
  </si>
  <si>
    <t>Heu</t>
  </si>
  <si>
    <t>Stroh</t>
  </si>
  <si>
    <t>Triticale</t>
  </si>
  <si>
    <t>Erbsen</t>
  </si>
  <si>
    <t>Eigenes Futter</t>
  </si>
  <si>
    <t>Körnermais</t>
  </si>
  <si>
    <t>Biertrebersilage</t>
  </si>
  <si>
    <t>Weizen</t>
  </si>
  <si>
    <t>dt FM</t>
  </si>
  <si>
    <t>Volumen</t>
  </si>
  <si>
    <t>Futter</t>
  </si>
  <si>
    <t>Futterverbrauch - Basisration</t>
  </si>
  <si>
    <t>Jahr</t>
  </si>
  <si>
    <t>Futterverbrauch Basisration</t>
  </si>
  <si>
    <t>Trockensteher</t>
  </si>
  <si>
    <t>Tierbestand</t>
  </si>
  <si>
    <t>Cobs</t>
  </si>
  <si>
    <t>Tab.2: Futterverbrauch, Futtervorräte und Bilanz</t>
  </si>
  <si>
    <t>TM</t>
  </si>
  <si>
    <t>Vorrat</t>
  </si>
  <si>
    <t xml:space="preserve">2.1 Grobfutter - Eigene Erzeugung </t>
  </si>
  <si>
    <t>Melkende Kühe</t>
  </si>
  <si>
    <t>Jungvieh bis 1 Jahr</t>
  </si>
  <si>
    <t>Futterplanung Beispiel</t>
  </si>
  <si>
    <t>Tab. 1:  mittlerer Tierbestand und durchschnittliche Ration pro Tier und Tag  (ohne Mineralfutter)</t>
  </si>
  <si>
    <t>2.2  eigenes Kraftfutter und Zukauf Futter</t>
  </si>
  <si>
    <t>Bedarf/Tag *</t>
  </si>
  <si>
    <t>* Menge je Tier und Tag x Tierbestand</t>
  </si>
  <si>
    <t>Siloraumberechnung</t>
  </si>
  <si>
    <t>Silo 1</t>
  </si>
  <si>
    <t>Silo 2</t>
  </si>
  <si>
    <t>Silo 3</t>
  </si>
  <si>
    <t>Silo 4</t>
  </si>
  <si>
    <t>Silo 5</t>
  </si>
  <si>
    <t>Bezeichnung Silo</t>
  </si>
  <si>
    <t>Inhalt</t>
  </si>
  <si>
    <t>Länge</t>
  </si>
  <si>
    <t>Breite</t>
  </si>
  <si>
    <t>Höhe</t>
  </si>
  <si>
    <t>Hauptkörper (m)</t>
  </si>
  <si>
    <t>Trapez (m)</t>
  </si>
  <si>
    <t>Dichte</t>
  </si>
  <si>
    <t>Volumen (m³)</t>
  </si>
  <si>
    <t>Grassilage 1. und 4. Schnitt</t>
  </si>
  <si>
    <t>Grassilage 2., 3. und 5. Schnitt</t>
  </si>
  <si>
    <t>Futtervorräte</t>
  </si>
  <si>
    <t>dt FM/m³</t>
  </si>
  <si>
    <t>%</t>
  </si>
  <si>
    <t>Berechnung Ballen</t>
  </si>
  <si>
    <t>Anzahl Ballen</t>
  </si>
  <si>
    <t>mittlere Breite</t>
  </si>
  <si>
    <t>Gewicht je Ballen</t>
  </si>
  <si>
    <t>Heu Rundballen</t>
  </si>
  <si>
    <t>Heu Quaderballen</t>
  </si>
  <si>
    <t>Vorrat (dt FM)</t>
  </si>
  <si>
    <t>Maße Ballen</t>
  </si>
  <si>
    <t>Durchmesser</t>
  </si>
  <si>
    <t>Volumen m³</t>
  </si>
  <si>
    <t>Dichte (dt FM/m³)</t>
  </si>
  <si>
    <t>[Angaben in kg Frischmasse]</t>
  </si>
  <si>
    <t>Heißluftheu</t>
  </si>
  <si>
    <t>Sojakuchen</t>
  </si>
  <si>
    <t>Frischmasse gesamt</t>
  </si>
  <si>
    <t>Jungvieh über 2 Jahre</t>
  </si>
  <si>
    <t>Jungvieh 1 - 2 Jahre</t>
  </si>
  <si>
    <t>eigenes Kraftfutter und Futterzukauf</t>
  </si>
  <si>
    <t>Bilanz für gesamtes Jahr</t>
  </si>
  <si>
    <t>dt TM</t>
  </si>
  <si>
    <t>m³ FM</t>
  </si>
  <si>
    <t>Futtervorrat 
(siehe 2. Tabellenblatt)</t>
  </si>
  <si>
    <t>TM-Vorrat</t>
  </si>
  <si>
    <t>Vorrat reicht noch für … Wochen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</si>
</sst>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26"/>
      <color theme="1"/>
      <name val="Arial"/>
      <family val="2"/>
    </font>
    <font>
      <b/>
      <sz val="26"/>
      <color theme="1"/>
      <name val="Calibri"/>
      <family val="2"/>
      <scheme val="minor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Alignment="1">
      <alignment horizontal="left" indent="2"/>
    </xf>
    <xf numFmtId="0" fontId="6" fillId="0" borderId="0" xfId="0" applyFont="1"/>
    <xf numFmtId="0" fontId="1" fillId="0" borderId="0" xfId="0" applyFont="1"/>
    <xf numFmtId="0" fontId="5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6" borderId="5" xfId="0" applyFont="1" applyFill="1" applyBorder="1"/>
    <xf numFmtId="0" fontId="7" fillId="2" borderId="6" xfId="0" applyFont="1" applyFill="1" applyBorder="1" applyAlignment="1">
      <alignment horizontal="center"/>
    </xf>
    <xf numFmtId="0" fontId="5" fillId="6" borderId="5" xfId="0" applyFont="1" applyFill="1" applyBorder="1"/>
    <xf numFmtId="0" fontId="5" fillId="2" borderId="6" xfId="0" applyFont="1" applyFill="1" applyBorder="1" applyAlignment="1">
      <alignment horizontal="center"/>
    </xf>
    <xf numFmtId="0" fontId="0" fillId="7" borderId="2" xfId="0" applyFill="1" applyBorder="1"/>
    <xf numFmtId="0" fontId="0" fillId="7" borderId="5" xfId="0" applyFill="1" applyBorder="1"/>
    <xf numFmtId="0" fontId="0" fillId="3" borderId="0" xfId="0" applyFill="1" applyBorder="1"/>
    <xf numFmtId="0" fontId="2" fillId="5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164" fontId="0" fillId="5" borderId="0" xfId="0" applyNumberForma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" fontId="0" fillId="8" borderId="6" xfId="0" applyNumberForma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" fontId="0" fillId="5" borderId="8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7" borderId="2" xfId="0" applyFill="1" applyBorder="1" applyAlignment="1">
      <alignment horizontal="left"/>
    </xf>
    <xf numFmtId="1" fontId="0" fillId="3" borderId="8" xfId="0" applyNumberFormat="1" applyFill="1" applyBorder="1" applyAlignment="1">
      <alignment horizontal="center"/>
    </xf>
    <xf numFmtId="0" fontId="0" fillId="3" borderId="8" xfId="0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5" borderId="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164" fontId="7" fillId="5" borderId="6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0" xfId="0" applyFont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/>
    <xf numFmtId="164" fontId="0" fillId="0" borderId="0" xfId="0" applyNumberForma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2" fillId="8" borderId="6" xfId="0" applyFont="1" applyFill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3" fillId="6" borderId="5" xfId="0" applyFont="1" applyFill="1" applyBorder="1"/>
    <xf numFmtId="0" fontId="14" fillId="6" borderId="5" xfId="0" applyFont="1" applyFill="1" applyBorder="1"/>
    <xf numFmtId="0" fontId="15" fillId="6" borderId="5" xfId="0" applyFont="1" applyFill="1" applyBorder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2" fillId="7" borderId="4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" fontId="0" fillId="8" borderId="4" xfId="0" applyNumberFormat="1" applyFill="1" applyBorder="1" applyAlignment="1">
      <alignment horizontal="center"/>
    </xf>
    <xf numFmtId="0" fontId="0" fillId="7" borderId="7" xfId="0" applyFill="1" applyBorder="1"/>
    <xf numFmtId="164" fontId="0" fillId="5" borderId="8" xfId="0" applyNumberFormat="1" applyFill="1" applyBorder="1" applyAlignment="1">
      <alignment horizontal="center"/>
    </xf>
    <xf numFmtId="0" fontId="0" fillId="7" borderId="7" xfId="0" applyFill="1" applyBorder="1" applyAlignment="1">
      <alignment horizontal="left"/>
    </xf>
    <xf numFmtId="0" fontId="0" fillId="8" borderId="1" xfId="0" applyFill="1" applyBorder="1" applyAlignment="1">
      <alignment horizontal="center"/>
    </xf>
    <xf numFmtId="0" fontId="3" fillId="8" borderId="5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1" fontId="0" fillId="8" borderId="2" xfId="0" applyNumberFormat="1" applyFill="1" applyBorder="1" applyAlignment="1">
      <alignment horizontal="center"/>
    </xf>
    <xf numFmtId="1" fontId="0" fillId="8" borderId="5" xfId="0" applyNumberFormat="1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7" fillId="6" borderId="2" xfId="0" applyFont="1" applyFill="1" applyBorder="1"/>
    <xf numFmtId="0" fontId="7" fillId="3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0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2"/>
    </xf>
    <xf numFmtId="1" fontId="0" fillId="0" borderId="8" xfId="0" applyNumberForma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12" xfId="0" applyFont="1" applyBorder="1"/>
    <xf numFmtId="0" fontId="2" fillId="0" borderId="13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2" fillId="0" borderId="14" xfId="0" applyFont="1" applyBorder="1"/>
    <xf numFmtId="1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8" borderId="3" xfId="0" applyNumberFormat="1" applyFill="1" applyBorder="1" applyAlignment="1">
      <alignment horizontal="center"/>
    </xf>
    <xf numFmtId="1" fontId="0" fillId="8" borderId="0" xfId="0" applyNumberFormat="1" applyFill="1" applyBorder="1" applyAlignment="1">
      <alignment horizontal="center"/>
    </xf>
    <xf numFmtId="1" fontId="0" fillId="8" borderId="8" xfId="0" applyNumberFormat="1" applyFill="1" applyBorder="1" applyAlignment="1">
      <alignment horizontal="center"/>
    </xf>
    <xf numFmtId="1" fontId="0" fillId="7" borderId="9" xfId="0" applyNumberFormat="1" applyFill="1" applyBorder="1" applyAlignment="1">
      <alignment horizontal="center"/>
    </xf>
    <xf numFmtId="1" fontId="0" fillId="7" borderId="10" xfId="0" applyNumberFormat="1" applyFill="1" applyBorder="1" applyAlignment="1">
      <alignment horizontal="center"/>
    </xf>
    <xf numFmtId="1" fontId="0" fillId="7" borderId="11" xfId="0" applyNumberFormat="1" applyFill="1" applyBorder="1" applyAlignment="1">
      <alignment horizontal="center"/>
    </xf>
    <xf numFmtId="0" fontId="2" fillId="7" borderId="10" xfId="0" applyFont="1" applyFill="1" applyBorder="1" applyAlignment="1">
      <alignment horizontal="center" vertical="center" wrapText="1"/>
    </xf>
    <xf numFmtId="1" fontId="0" fillId="8" borderId="5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272650</xdr:colOff>
      <xdr:row>24</xdr:row>
      <xdr:rowOff>124282</xdr:rowOff>
    </xdr:from>
    <xdr:to>
      <xdr:col>14</xdr:col>
      <xdr:colOff>303192</xdr:colOff>
      <xdr:row>35</xdr:row>
      <xdr:rowOff>163665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DC00757-9851-FE4C-4352-628617D53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5450" y="4591507"/>
          <a:ext cx="3840542" cy="2287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888067</xdr:colOff>
      <xdr:row>0</xdr:row>
      <xdr:rowOff>173451</xdr:rowOff>
    </xdr:from>
    <xdr:to>
      <xdr:col>15</xdr:col>
      <xdr:colOff>47625</xdr:colOff>
      <xdr:row>21</xdr:row>
      <xdr:rowOff>36257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34FB6B2-F13D-E01B-7165-751DBEFE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9317" y="173451"/>
          <a:ext cx="4703108" cy="3901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17" workbookViewId="0">
      <selection activeCell="K33" sqref="K33"/>
    </sheetView>
  </sheetViews>
  <sheetFormatPr baseColWidth="10" defaultRowHeight="15" x14ac:dyDescent="0.25"/>
  <cols>
    <col min="1" max="1" width="35" customWidth="1"/>
    <col min="2" max="2" width="14.42578125" customWidth="1"/>
    <col min="3" max="3" width="14" customWidth="1"/>
    <col min="4" max="4" width="17.42578125" customWidth="1"/>
    <col min="5" max="5" width="17.85546875" customWidth="1"/>
    <col min="6" max="6" width="20.140625" bestFit="1" customWidth="1"/>
    <col min="7" max="7" width="10" customWidth="1"/>
    <col min="8" max="9" width="10.5703125" customWidth="1"/>
    <col min="10" max="10" width="10.140625" customWidth="1"/>
    <col min="11" max="11" width="20.5703125" style="2" customWidth="1"/>
    <col min="12" max="12" width="20.140625" customWidth="1"/>
  </cols>
  <sheetData>
    <row r="1" spans="1:11" s="43" customFormat="1" ht="39" x14ac:dyDescent="0.5">
      <c r="A1" s="164" t="s">
        <v>29</v>
      </c>
      <c r="G1" s="44"/>
      <c r="K1" s="44"/>
    </row>
    <row r="2" spans="1:11" ht="15.75" x14ac:dyDescent="0.25">
      <c r="A2" s="10"/>
    </row>
    <row r="3" spans="1:11" ht="18.75" x14ac:dyDescent="0.3">
      <c r="A3" s="151" t="s">
        <v>30</v>
      </c>
      <c r="B3" s="151"/>
      <c r="C3" s="151"/>
      <c r="D3" s="151"/>
      <c r="E3" s="151"/>
      <c r="F3" s="151"/>
    </row>
    <row r="4" spans="1:11" s="41" customFormat="1" x14ac:dyDescent="0.25">
      <c r="A4" s="143"/>
      <c r="B4" s="144" t="s">
        <v>27</v>
      </c>
      <c r="C4" s="145" t="s">
        <v>20</v>
      </c>
      <c r="D4" s="144" t="s">
        <v>28</v>
      </c>
      <c r="E4" s="145" t="s">
        <v>70</v>
      </c>
      <c r="F4" s="146" t="s">
        <v>69</v>
      </c>
      <c r="G4" s="42"/>
      <c r="K4" s="42"/>
    </row>
    <row r="5" spans="1:11" x14ac:dyDescent="0.25">
      <c r="A5" s="17" t="s">
        <v>21</v>
      </c>
      <c r="B5" s="15">
        <v>59</v>
      </c>
      <c r="C5" s="16">
        <v>6</v>
      </c>
      <c r="D5" s="15">
        <v>44</v>
      </c>
      <c r="E5" s="16">
        <v>41</v>
      </c>
      <c r="F5" s="18">
        <v>14</v>
      </c>
      <c r="G5" s="106"/>
    </row>
    <row r="6" spans="1:11" x14ac:dyDescent="0.25">
      <c r="A6" s="17" t="s">
        <v>10</v>
      </c>
      <c r="B6" s="152" t="s">
        <v>65</v>
      </c>
      <c r="C6" s="152"/>
      <c r="D6" s="152"/>
      <c r="E6" s="152"/>
      <c r="F6" s="153"/>
      <c r="G6" s="2"/>
    </row>
    <row r="7" spans="1:11" x14ac:dyDescent="0.25">
      <c r="A7" s="113" t="s">
        <v>49</v>
      </c>
      <c r="B7" s="13">
        <v>18</v>
      </c>
      <c r="C7" s="14"/>
      <c r="D7" s="13">
        <v>3.1</v>
      </c>
      <c r="E7" s="14"/>
      <c r="F7" s="20"/>
    </row>
    <row r="8" spans="1:11" x14ac:dyDescent="0.25">
      <c r="A8" s="113" t="s">
        <v>50</v>
      </c>
      <c r="B8" s="13"/>
      <c r="C8" s="14">
        <v>22</v>
      </c>
      <c r="D8" s="13"/>
      <c r="E8" s="14">
        <v>16</v>
      </c>
      <c r="F8" s="20">
        <v>20</v>
      </c>
    </row>
    <row r="9" spans="1:11" x14ac:dyDescent="0.25">
      <c r="A9" s="113" t="s">
        <v>5</v>
      </c>
      <c r="B9" s="13">
        <v>16</v>
      </c>
      <c r="C9" s="14"/>
      <c r="D9" s="13">
        <v>2.8</v>
      </c>
      <c r="E9" s="14"/>
      <c r="F9" s="20"/>
    </row>
    <row r="10" spans="1:11" x14ac:dyDescent="0.25">
      <c r="A10" s="113" t="s">
        <v>6</v>
      </c>
      <c r="B10" s="13">
        <v>0.5</v>
      </c>
      <c r="C10" s="14"/>
      <c r="D10" s="13">
        <v>0.1</v>
      </c>
      <c r="E10" s="14"/>
      <c r="F10" s="20"/>
    </row>
    <row r="11" spans="1:11" x14ac:dyDescent="0.25">
      <c r="A11" s="113" t="s">
        <v>7</v>
      </c>
      <c r="B11" s="13"/>
      <c r="C11" s="14">
        <v>2</v>
      </c>
      <c r="D11" s="13"/>
      <c r="E11" s="14">
        <v>1.8</v>
      </c>
      <c r="F11" s="20">
        <v>2</v>
      </c>
    </row>
    <row r="12" spans="1:11" x14ac:dyDescent="0.25">
      <c r="A12" s="112" t="s">
        <v>71</v>
      </c>
      <c r="B12" s="152" t="s">
        <v>65</v>
      </c>
      <c r="C12" s="152"/>
      <c r="D12" s="152"/>
      <c r="E12" s="152"/>
      <c r="F12" s="153"/>
      <c r="G12" s="107"/>
    </row>
    <row r="13" spans="1:11" x14ac:dyDescent="0.25">
      <c r="A13" s="19" t="s">
        <v>8</v>
      </c>
      <c r="B13" s="13">
        <v>0.5</v>
      </c>
      <c r="C13" s="14"/>
      <c r="D13" s="13">
        <v>0.1</v>
      </c>
      <c r="E13" s="14"/>
      <c r="F13" s="20"/>
    </row>
    <row r="14" spans="1:11" x14ac:dyDescent="0.25">
      <c r="A14" s="19" t="s">
        <v>9</v>
      </c>
      <c r="B14" s="13">
        <v>1.9</v>
      </c>
      <c r="C14" s="14"/>
      <c r="D14" s="13">
        <v>0.3</v>
      </c>
      <c r="E14" s="14"/>
      <c r="F14" s="20"/>
    </row>
    <row r="15" spans="1:11" x14ac:dyDescent="0.25">
      <c r="A15" s="19" t="s">
        <v>22</v>
      </c>
      <c r="B15" s="13">
        <v>2</v>
      </c>
      <c r="C15" s="14"/>
      <c r="D15" s="13">
        <v>0.4</v>
      </c>
      <c r="E15" s="14"/>
      <c r="F15" s="20"/>
    </row>
    <row r="16" spans="1:11" x14ac:dyDescent="0.25">
      <c r="A16" s="19" t="s">
        <v>66</v>
      </c>
      <c r="B16" s="13">
        <v>2</v>
      </c>
      <c r="C16" s="14"/>
      <c r="D16" s="13">
        <v>0.4</v>
      </c>
      <c r="E16" s="14"/>
      <c r="F16" s="20"/>
      <c r="G16" s="107"/>
    </row>
    <row r="17" spans="1:14" x14ac:dyDescent="0.25">
      <c r="A17" s="19" t="s">
        <v>11</v>
      </c>
      <c r="B17" s="13">
        <v>1.8</v>
      </c>
      <c r="C17" s="14"/>
      <c r="D17" s="13">
        <v>0.3</v>
      </c>
      <c r="E17" s="14"/>
      <c r="F17" s="20"/>
    </row>
    <row r="18" spans="1:14" x14ac:dyDescent="0.25">
      <c r="A18" s="111" t="s">
        <v>67</v>
      </c>
      <c r="B18" s="13">
        <v>1.6</v>
      </c>
      <c r="C18" s="14"/>
      <c r="D18" s="13">
        <v>0.2</v>
      </c>
      <c r="E18" s="14"/>
      <c r="F18" s="20"/>
      <c r="G18" s="107"/>
    </row>
    <row r="19" spans="1:14" x14ac:dyDescent="0.25">
      <c r="A19" s="111" t="s">
        <v>12</v>
      </c>
      <c r="B19" s="13">
        <v>3</v>
      </c>
      <c r="C19" s="14"/>
      <c r="D19" s="13">
        <v>0.5</v>
      </c>
      <c r="E19" s="14"/>
      <c r="F19" s="20"/>
      <c r="G19" s="107"/>
    </row>
    <row r="20" spans="1:14" x14ac:dyDescent="0.25">
      <c r="A20" s="19" t="s">
        <v>13</v>
      </c>
      <c r="B20" s="13">
        <v>0.6</v>
      </c>
      <c r="C20" s="14"/>
      <c r="D20" s="13"/>
      <c r="E20" s="14"/>
      <c r="F20" s="20"/>
    </row>
    <row r="21" spans="1:14" x14ac:dyDescent="0.25">
      <c r="A21" s="112" t="s">
        <v>68</v>
      </c>
      <c r="B21" s="47">
        <f>SUM(B7:B11,B13:B20)</f>
        <v>47.9</v>
      </c>
      <c r="C21" s="48">
        <f>SUM(C7:C11,C13:C20)</f>
        <v>24</v>
      </c>
      <c r="D21" s="47">
        <f>SUM(D7:D11,D13:D20)</f>
        <v>8.1999999999999993</v>
      </c>
      <c r="E21" s="48">
        <f>SUM(E7:E11,E13:E20)</f>
        <v>17.8</v>
      </c>
      <c r="F21" s="49">
        <f>SUM(F7:F11,F13:F20)</f>
        <v>22</v>
      </c>
      <c r="G21" s="107"/>
    </row>
    <row r="25" spans="1:14" ht="18.75" x14ac:dyDescent="0.3">
      <c r="A25" s="11" t="s">
        <v>23</v>
      </c>
      <c r="B25" s="11"/>
      <c r="C25" s="11"/>
      <c r="D25" s="11"/>
    </row>
    <row r="26" spans="1:14" x14ac:dyDescent="0.25">
      <c r="D26" s="9"/>
    </row>
    <row r="27" spans="1:14" ht="15.75" x14ac:dyDescent="0.25">
      <c r="A27" s="7" t="s">
        <v>26</v>
      </c>
      <c r="B27" s="9"/>
      <c r="C27" s="9"/>
    </row>
    <row r="28" spans="1:14" ht="15.75" x14ac:dyDescent="0.25">
      <c r="A28" s="7"/>
      <c r="B28" s="9"/>
      <c r="C28" s="9"/>
    </row>
    <row r="29" spans="1:14" ht="39" customHeight="1" x14ac:dyDescent="0.25">
      <c r="A29" s="21"/>
      <c r="B29" s="147" t="s">
        <v>17</v>
      </c>
      <c r="C29" s="147"/>
      <c r="D29" s="147"/>
      <c r="E29" s="147"/>
      <c r="F29" s="109"/>
      <c r="G29" s="170" t="s">
        <v>75</v>
      </c>
      <c r="H29" s="170"/>
      <c r="I29" s="170"/>
      <c r="J29" s="149" t="s">
        <v>72</v>
      </c>
      <c r="K29" s="150"/>
      <c r="L29" s="118" t="s">
        <v>77</v>
      </c>
    </row>
    <row r="30" spans="1:14" x14ac:dyDescent="0.25">
      <c r="A30" s="22" t="s">
        <v>2</v>
      </c>
      <c r="B30" s="45" t="s">
        <v>32</v>
      </c>
      <c r="C30" s="24" t="s">
        <v>0</v>
      </c>
      <c r="D30" s="24" t="s">
        <v>18</v>
      </c>
      <c r="E30" s="24" t="s">
        <v>18</v>
      </c>
      <c r="F30" s="24" t="s">
        <v>15</v>
      </c>
      <c r="G30" s="25" t="s">
        <v>15</v>
      </c>
      <c r="H30" s="25" t="s">
        <v>47</v>
      </c>
      <c r="I30" s="25" t="s">
        <v>76</v>
      </c>
      <c r="J30" s="138" t="s">
        <v>15</v>
      </c>
      <c r="K30" s="102" t="s">
        <v>16</v>
      </c>
      <c r="L30" s="119"/>
    </row>
    <row r="31" spans="1:14" x14ac:dyDescent="0.25">
      <c r="A31" s="120"/>
      <c r="B31" s="34" t="s">
        <v>14</v>
      </c>
      <c r="C31" s="34"/>
      <c r="D31" s="34" t="s">
        <v>14</v>
      </c>
      <c r="E31" s="34" t="s">
        <v>73</v>
      </c>
      <c r="F31" s="121" t="s">
        <v>74</v>
      </c>
      <c r="G31" s="122" t="s">
        <v>74</v>
      </c>
      <c r="H31" s="13" t="s">
        <v>4</v>
      </c>
      <c r="I31" s="36" t="s">
        <v>73</v>
      </c>
      <c r="J31" s="139" t="s">
        <v>1</v>
      </c>
      <c r="K31" s="123" t="s">
        <v>73</v>
      </c>
      <c r="L31" s="119"/>
      <c r="N31" s="33"/>
    </row>
    <row r="32" spans="1:14" x14ac:dyDescent="0.25">
      <c r="A32" s="21" t="str">
        <f>A7</f>
        <v>Grassilage 1. und 4. Schnitt</v>
      </c>
      <c r="B32" s="124">
        <f>((B7*$B$5)+(C7*$C$5)+(D7*$D$5)+(E7*$E$5)+(F7*$F$5))/100</f>
        <v>11.984000000000002</v>
      </c>
      <c r="C32" s="125">
        <v>365</v>
      </c>
      <c r="D32" s="126">
        <f>C32*B32</f>
        <v>4374.1600000000008</v>
      </c>
      <c r="E32" s="126">
        <f>D32*(Futtervorräte!E5/100)</f>
        <v>1399.7312000000002</v>
      </c>
      <c r="F32" s="126">
        <f>D32/H32</f>
        <v>624.88000000000011</v>
      </c>
      <c r="G32" s="127">
        <f>Futtervorräte!B5</f>
        <v>294</v>
      </c>
      <c r="H32" s="128">
        <f>Futtervorräte!C5</f>
        <v>7</v>
      </c>
      <c r="I32" s="127">
        <f>Futtervorräte!F5</f>
        <v>658.56000000000006</v>
      </c>
      <c r="J32" s="140">
        <f>G32-F32</f>
        <v>-330.88000000000011</v>
      </c>
      <c r="K32" s="179">
        <f>I32-E32</f>
        <v>-741.17120000000011</v>
      </c>
      <c r="L32" s="182">
        <f>I32/(B32*(Futtervorräte!E5/100))/7</f>
        <v>24.532710280373831</v>
      </c>
      <c r="N32" s="33"/>
    </row>
    <row r="33" spans="1:14" x14ac:dyDescent="0.25">
      <c r="A33" s="22" t="str">
        <f>A8</f>
        <v>Grassilage 2., 3. und 5. Schnitt</v>
      </c>
      <c r="B33" s="29">
        <f>((B8*$B$5)+(C8*$C$5)+(D8*$D$5)+(E8*$E$5)+(F8*$F$5))/100</f>
        <v>10.68</v>
      </c>
      <c r="C33" s="26">
        <v>365</v>
      </c>
      <c r="D33" s="30">
        <f>C33*B33</f>
        <v>3898.2</v>
      </c>
      <c r="E33" s="30">
        <f>D33*(Futtervorräte!E6/100)</f>
        <v>1364.37</v>
      </c>
      <c r="F33" s="30">
        <f>D33/H33</f>
        <v>599.72307692307686</v>
      </c>
      <c r="G33" s="33">
        <f>Futtervorräte!B6</f>
        <v>242.4</v>
      </c>
      <c r="H33" s="31">
        <f>Futtervorräte!C6</f>
        <v>6.5</v>
      </c>
      <c r="I33" s="33">
        <f>Futtervorräte!F6</f>
        <v>551.46</v>
      </c>
      <c r="J33" s="141">
        <f>G33-F33</f>
        <v>-357.32307692307688</v>
      </c>
      <c r="K33" s="180">
        <f>I33-D33</f>
        <v>-3346.74</v>
      </c>
      <c r="L33" s="183">
        <f>I33/(B33*(Futtervorräte!E6/100))/7</f>
        <v>21.075441412520068</v>
      </c>
      <c r="N33" s="33"/>
    </row>
    <row r="34" spans="1:14" x14ac:dyDescent="0.25">
      <c r="A34" s="22" t="str">
        <f>A9</f>
        <v>Maissilage</v>
      </c>
      <c r="B34" s="29">
        <f>((B9*$B$5)+(C9*$C$5)+(D9*$D$5)+(E9*$E$5)+(F9*$F$5))/100</f>
        <v>10.672000000000001</v>
      </c>
      <c r="C34" s="26">
        <v>365</v>
      </c>
      <c r="D34" s="30">
        <f>C34*B34</f>
        <v>3895.28</v>
      </c>
      <c r="E34" s="30">
        <f>D34*(Futtervorräte!E7/100)</f>
        <v>1285.4424000000001</v>
      </c>
      <c r="F34" s="30">
        <f>D34/H34</f>
        <v>519.37066666666669</v>
      </c>
      <c r="G34" s="33">
        <f>Futtervorräte!B7</f>
        <v>158.4</v>
      </c>
      <c r="H34" s="31">
        <f>Futtervorräte!C7</f>
        <v>7.5</v>
      </c>
      <c r="I34" s="33">
        <f>Futtervorräte!F7</f>
        <v>392.04</v>
      </c>
      <c r="J34" s="141">
        <f>G34-F34</f>
        <v>-360.97066666666672</v>
      </c>
      <c r="K34" s="180">
        <f>I34-D34</f>
        <v>-3503.2400000000002</v>
      </c>
      <c r="L34" s="183">
        <f>I34/(B34*(Futtervorräte!E7/100))/7</f>
        <v>15.902762904262152</v>
      </c>
      <c r="N34" s="33"/>
    </row>
    <row r="35" spans="1:14" x14ac:dyDescent="0.25">
      <c r="A35" s="22" t="str">
        <f>A10</f>
        <v>Heu</v>
      </c>
      <c r="B35" s="29">
        <f>((B10*$B$5)+(C10*$C$5)+(D10*$D$5)+(E10*$E$5)+(F10*$F$5))/100</f>
        <v>0.33899999999999997</v>
      </c>
      <c r="C35" s="26">
        <v>365</v>
      </c>
      <c r="D35" s="30">
        <f>C35*B35</f>
        <v>123.73499999999999</v>
      </c>
      <c r="E35" s="30">
        <f>D35*(Futtervorräte!E8/100)</f>
        <v>106.41209999999998</v>
      </c>
      <c r="F35" s="30"/>
      <c r="G35" s="27"/>
      <c r="H35" s="27"/>
      <c r="I35" s="33">
        <f>Futtervorräte!F8</f>
        <v>80.81198991407328</v>
      </c>
      <c r="J35" s="141"/>
      <c r="K35" s="180">
        <f>I35-D35</f>
        <v>-42.923010085926705</v>
      </c>
      <c r="L35" s="183">
        <f>I35/(B35*(Futtervorräte!E8/100))/7</f>
        <v>39.598579912618355</v>
      </c>
      <c r="N35" s="33"/>
    </row>
    <row r="36" spans="1:14" x14ac:dyDescent="0.25">
      <c r="A36" s="131" t="str">
        <f>A11</f>
        <v>Stroh</v>
      </c>
      <c r="B36" s="132">
        <f>((B11*$B$5)+(C11*$C$5)+(D11*$D$5)+(E11*$E$5)+(F11*$F$5))/100</f>
        <v>1.1379999999999999</v>
      </c>
      <c r="C36" s="34">
        <v>365</v>
      </c>
      <c r="D36" s="35">
        <f>C36*B36</f>
        <v>415.36999999999995</v>
      </c>
      <c r="E36" s="35">
        <f>D36*(Futtervorräte!E9/100)</f>
        <v>357.21819999999997</v>
      </c>
      <c r="F36" s="35"/>
      <c r="G36" s="36"/>
      <c r="H36" s="36"/>
      <c r="I36" s="39">
        <f>Futtervorräte!F9</f>
        <v>116.78112</v>
      </c>
      <c r="J36" s="142"/>
      <c r="K36" s="181">
        <f>I36-D36</f>
        <v>-298.58887999999996</v>
      </c>
      <c r="L36" s="184">
        <f>I36/(B36*(Futtervorräte!E9/100))/7</f>
        <v>17.046447401456192</v>
      </c>
      <c r="N36" s="33"/>
    </row>
    <row r="37" spans="1:14" x14ac:dyDescent="0.25">
      <c r="A37" t="s">
        <v>33</v>
      </c>
      <c r="B37" s="2"/>
      <c r="C37" s="2"/>
      <c r="D37" s="2"/>
      <c r="E37" s="4"/>
      <c r="F37" s="2"/>
      <c r="G37" s="2"/>
      <c r="H37" s="2"/>
      <c r="I37" s="5"/>
      <c r="J37" s="5"/>
      <c r="N37" s="33"/>
    </row>
    <row r="38" spans="1:14" x14ac:dyDescent="0.25">
      <c r="A38" s="6"/>
      <c r="B38" s="2"/>
      <c r="C38" s="2"/>
      <c r="D38" s="2"/>
      <c r="E38" s="4"/>
      <c r="F38" s="2"/>
      <c r="G38" s="2"/>
      <c r="H38" s="2"/>
      <c r="I38" s="5"/>
      <c r="J38" s="5"/>
      <c r="L38" s="2"/>
      <c r="M38" s="5"/>
      <c r="N38" s="33"/>
    </row>
    <row r="39" spans="1:14" ht="15.75" x14ac:dyDescent="0.25">
      <c r="A39" s="1" t="s">
        <v>31</v>
      </c>
      <c r="B39" s="2"/>
      <c r="C39" s="8"/>
      <c r="D39" s="2"/>
      <c r="E39" s="3"/>
      <c r="F39" s="4"/>
      <c r="G39" s="2"/>
      <c r="H39" s="2"/>
      <c r="I39" s="2"/>
      <c r="J39" s="5"/>
      <c r="K39" s="5"/>
      <c r="L39" s="2"/>
      <c r="M39" s="5"/>
    </row>
    <row r="40" spans="1:14" x14ac:dyDescent="0.25">
      <c r="A40" s="6"/>
      <c r="B40" s="2"/>
      <c r="C40" s="2"/>
      <c r="D40" s="2"/>
      <c r="E40" s="3"/>
      <c r="F40" s="4"/>
      <c r="G40" s="2"/>
      <c r="H40" s="2"/>
      <c r="I40" s="2"/>
      <c r="J40" s="5"/>
      <c r="L40" s="2"/>
      <c r="M40" s="5"/>
    </row>
    <row r="41" spans="1:14" ht="30" customHeight="1" x14ac:dyDescent="0.25">
      <c r="A41" s="38"/>
      <c r="B41" s="147" t="s">
        <v>19</v>
      </c>
      <c r="C41" s="147"/>
      <c r="D41" s="147"/>
      <c r="E41" s="147"/>
      <c r="F41" s="109"/>
      <c r="G41" s="170" t="s">
        <v>75</v>
      </c>
      <c r="H41" s="148"/>
      <c r="I41" s="148"/>
      <c r="J41" s="149" t="s">
        <v>72</v>
      </c>
      <c r="K41" s="150"/>
      <c r="L41" s="118" t="s">
        <v>77</v>
      </c>
    </row>
    <row r="42" spans="1:14" ht="15.75" x14ac:dyDescent="0.25">
      <c r="A42" s="22" t="s">
        <v>2</v>
      </c>
      <c r="B42" s="24" t="s">
        <v>32</v>
      </c>
      <c r="C42" s="24" t="s">
        <v>0</v>
      </c>
      <c r="D42" s="24" t="s">
        <v>3</v>
      </c>
      <c r="E42" s="24" t="s">
        <v>18</v>
      </c>
      <c r="F42" s="24"/>
      <c r="G42" s="25"/>
      <c r="H42" s="13"/>
      <c r="I42" s="25" t="s">
        <v>76</v>
      </c>
      <c r="J42" s="135"/>
      <c r="K42" s="102" t="s">
        <v>16</v>
      </c>
      <c r="L42" s="185"/>
    </row>
    <row r="43" spans="1:14" ht="15.75" x14ac:dyDescent="0.25">
      <c r="A43" s="133"/>
      <c r="B43" s="34" t="s">
        <v>14</v>
      </c>
      <c r="C43" s="34"/>
      <c r="D43" s="34" t="s">
        <v>14</v>
      </c>
      <c r="E43" s="34" t="s">
        <v>73</v>
      </c>
      <c r="F43" s="34"/>
      <c r="G43" s="36"/>
      <c r="H43" s="36"/>
      <c r="I43" s="33" t="s">
        <v>73</v>
      </c>
      <c r="J43" s="136"/>
      <c r="K43" s="134" t="s">
        <v>73</v>
      </c>
      <c r="L43" s="185"/>
    </row>
    <row r="44" spans="1:14" ht="15.75" x14ac:dyDescent="0.25">
      <c r="A44" s="38" t="str">
        <f t="shared" ref="A44:A51" si="0">A13</f>
        <v>Triticale</v>
      </c>
      <c r="B44" s="124">
        <f t="shared" ref="B44:B51" si="1">((B13*$B$5)+(C13*$C$5)+(D13*$D$5)+(E13*$E$5)+(F13*$F$5))/100</f>
        <v>0.33899999999999997</v>
      </c>
      <c r="C44" s="125">
        <v>365</v>
      </c>
      <c r="D44" s="125">
        <v>124</v>
      </c>
      <c r="E44" s="126">
        <f>D44*(Futtervorräte!E11/100)</f>
        <v>109.12</v>
      </c>
      <c r="F44" s="125"/>
      <c r="G44" s="129"/>
      <c r="H44" s="129"/>
      <c r="I44" s="127">
        <f>Futtervorräte!F11</f>
        <v>105.6</v>
      </c>
      <c r="J44" s="137"/>
      <c r="K44" s="130">
        <f>(I44-E44)</f>
        <v>-3.5200000000000102</v>
      </c>
      <c r="L44" s="182">
        <f>I44/(B44*(Futtervorräte!E11/100))/7</f>
        <v>50.56890012642225</v>
      </c>
    </row>
    <row r="45" spans="1:14" ht="15.75" x14ac:dyDescent="0.25">
      <c r="A45" s="28" t="str">
        <f t="shared" si="0"/>
        <v>Erbsen</v>
      </c>
      <c r="B45" s="29">
        <f t="shared" si="1"/>
        <v>1.2529999999999999</v>
      </c>
      <c r="C45" s="26">
        <v>365</v>
      </c>
      <c r="D45" s="30">
        <v>372</v>
      </c>
      <c r="E45" s="30">
        <f>D45*(Futtervorräte!E12/100)</f>
        <v>327.36</v>
      </c>
      <c r="F45" s="30"/>
      <c r="G45" s="27"/>
      <c r="H45" s="23"/>
      <c r="I45" s="33">
        <f>Futtervorräte!F12</f>
        <v>52.8</v>
      </c>
      <c r="J45" s="135"/>
      <c r="K45" s="32">
        <f>(I45-E45)</f>
        <v>-274.56</v>
      </c>
      <c r="L45" s="183">
        <f>I45/(B45*(Futtervorräte!E12/100))/7</f>
        <v>6.8407251168623882</v>
      </c>
    </row>
    <row r="46" spans="1:14" ht="15.75" x14ac:dyDescent="0.25">
      <c r="A46" s="28" t="str">
        <f t="shared" si="0"/>
        <v>Cobs</v>
      </c>
      <c r="B46" s="29">
        <f t="shared" si="1"/>
        <v>1.3559999999999999</v>
      </c>
      <c r="C46" s="26">
        <v>365</v>
      </c>
      <c r="D46" s="30">
        <f t="shared" ref="D46:D51" si="2">C46*B46</f>
        <v>494.93999999999994</v>
      </c>
      <c r="E46" s="30">
        <f>D46*(Futtervorräte!E13/100)</f>
        <v>445.44599999999997</v>
      </c>
      <c r="F46" s="30"/>
      <c r="G46" s="23"/>
      <c r="H46" s="27"/>
      <c r="I46" s="33">
        <f>Futtervorräte!F13</f>
        <v>449.1</v>
      </c>
      <c r="J46" s="135"/>
      <c r="K46" s="32">
        <f t="shared" ref="K46:K51" si="3">(I46-E46)</f>
        <v>3.6540000000000532</v>
      </c>
      <c r="L46" s="183">
        <f>I46/(B46*(Futtervorräte!E13/100))/7</f>
        <v>52.570585756426468</v>
      </c>
    </row>
    <row r="47" spans="1:14" ht="15.75" x14ac:dyDescent="0.25">
      <c r="A47" s="28" t="str">
        <f t="shared" si="0"/>
        <v>Heißluftheu</v>
      </c>
      <c r="B47" s="29">
        <f t="shared" si="1"/>
        <v>1.3559999999999999</v>
      </c>
      <c r="C47" s="26">
        <v>365</v>
      </c>
      <c r="D47" s="30">
        <f t="shared" si="2"/>
        <v>494.93999999999994</v>
      </c>
      <c r="E47" s="30">
        <f>D47*(Futtervorräte!E14/100)</f>
        <v>445.44599999999997</v>
      </c>
      <c r="F47" s="30"/>
      <c r="G47" s="27"/>
      <c r="H47" s="27"/>
      <c r="I47" s="33">
        <f>Futtervorräte!F14</f>
        <v>497.7</v>
      </c>
      <c r="J47" s="135"/>
      <c r="K47" s="32">
        <f t="shared" si="3"/>
        <v>52.254000000000019</v>
      </c>
      <c r="L47" s="183">
        <f>I47/(B47*(Futtervorräte!E14/100))/7</f>
        <v>58.259587020648965</v>
      </c>
    </row>
    <row r="48" spans="1:14" ht="15.75" x14ac:dyDescent="0.25">
      <c r="A48" s="28" t="str">
        <f t="shared" si="0"/>
        <v>Körnermais</v>
      </c>
      <c r="B48" s="29">
        <f t="shared" si="1"/>
        <v>1.194</v>
      </c>
      <c r="C48" s="26">
        <v>365</v>
      </c>
      <c r="D48" s="30">
        <f t="shared" si="2"/>
        <v>435.81</v>
      </c>
      <c r="E48" s="30">
        <f>D48*(Futtervorräte!E15/100)</f>
        <v>383.51280000000003</v>
      </c>
      <c r="F48" s="30"/>
      <c r="G48" s="27"/>
      <c r="H48" s="27"/>
      <c r="I48" s="33">
        <f>Futtervorräte!F15</f>
        <v>268.39999999999998</v>
      </c>
      <c r="J48" s="135"/>
      <c r="K48" s="32">
        <f t="shared" si="3"/>
        <v>-115.11280000000005</v>
      </c>
      <c r="L48" s="183">
        <f>I48/(B48*(Futtervorräte!E15/100))/7</f>
        <v>36.491983728164634</v>
      </c>
    </row>
    <row r="49" spans="1:12" ht="15.75" x14ac:dyDescent="0.25">
      <c r="A49" s="28" t="str">
        <f t="shared" si="0"/>
        <v>Sojakuchen</v>
      </c>
      <c r="B49" s="29">
        <f t="shared" si="1"/>
        <v>1.032</v>
      </c>
      <c r="C49" s="26">
        <v>365</v>
      </c>
      <c r="D49" s="30">
        <f t="shared" si="2"/>
        <v>376.68</v>
      </c>
      <c r="E49" s="30">
        <f>D49*(Futtervorräte!E16/100)</f>
        <v>331.47840000000002</v>
      </c>
      <c r="F49" s="30"/>
      <c r="G49" s="27"/>
      <c r="H49" s="23"/>
      <c r="I49" s="33">
        <f>Futtervorräte!F16</f>
        <v>273.68</v>
      </c>
      <c r="J49" s="135"/>
      <c r="K49" s="32">
        <f t="shared" si="3"/>
        <v>-57.798400000000015</v>
      </c>
      <c r="L49" s="183">
        <f>I49/(B49*(Futtervorräte!E16/100))/7</f>
        <v>43.050941306755256</v>
      </c>
    </row>
    <row r="50" spans="1:12" x14ac:dyDescent="0.25">
      <c r="A50" s="28" t="str">
        <f t="shared" si="0"/>
        <v>Biertrebersilage</v>
      </c>
      <c r="B50" s="29">
        <f t="shared" si="1"/>
        <v>1.99</v>
      </c>
      <c r="C50" s="26">
        <v>365</v>
      </c>
      <c r="D50" s="30">
        <f t="shared" si="2"/>
        <v>726.35</v>
      </c>
      <c r="E50" s="30">
        <f>D50*(Futtervorräte!E17/100)</f>
        <v>188.851</v>
      </c>
      <c r="F50" s="30">
        <f>D50/H50</f>
        <v>95.572368421052644</v>
      </c>
      <c r="G50" s="33">
        <f>Futtervorräte!B17</f>
        <v>19.200000000000003</v>
      </c>
      <c r="H50" s="31">
        <f>Futtervorräte!C17</f>
        <v>7.6</v>
      </c>
      <c r="I50" s="33">
        <f>Futtervorräte!F17</f>
        <v>37.939200000000007</v>
      </c>
      <c r="J50" s="186">
        <f>G50-F50</f>
        <v>-76.372368421052641</v>
      </c>
      <c r="K50" s="32">
        <f t="shared" si="3"/>
        <v>-150.9118</v>
      </c>
      <c r="L50" s="183">
        <f>I50/(B50*(Futtervorräte!E17/100))/7</f>
        <v>10.475233309404166</v>
      </c>
    </row>
    <row r="51" spans="1:12" ht="15.75" x14ac:dyDescent="0.25">
      <c r="A51" s="133" t="str">
        <f t="shared" si="0"/>
        <v>Weizen</v>
      </c>
      <c r="B51" s="132">
        <f t="shared" si="1"/>
        <v>0.35399999999999998</v>
      </c>
      <c r="C51" s="34">
        <v>365</v>
      </c>
      <c r="D51" s="35">
        <f t="shared" si="2"/>
        <v>129.20999999999998</v>
      </c>
      <c r="E51" s="35">
        <f>D51*(Futtervorräte!E18/100)</f>
        <v>113.70479999999998</v>
      </c>
      <c r="F51" s="35"/>
      <c r="G51" s="40"/>
      <c r="H51" s="40"/>
      <c r="I51" s="39">
        <f>Futtervorräte!F18</f>
        <v>108.24</v>
      </c>
      <c r="J51" s="136"/>
      <c r="K51" s="37">
        <f t="shared" si="3"/>
        <v>-5.4647999999999826</v>
      </c>
      <c r="L51" s="184">
        <f>I51/(B51*(Futtervorräte!E18/100))/7</f>
        <v>49.636803874092017</v>
      </c>
    </row>
    <row r="52" spans="1:12" x14ac:dyDescent="0.25">
      <c r="A52" t="s">
        <v>33</v>
      </c>
      <c r="B52" s="8"/>
      <c r="C52" s="8"/>
      <c r="D52" s="8"/>
      <c r="E52" s="8"/>
      <c r="F52" s="8"/>
      <c r="G52" s="9"/>
      <c r="H52" s="2"/>
    </row>
  </sheetData>
  <mergeCells count="9">
    <mergeCell ref="B41:E41"/>
    <mergeCell ref="G41:I41"/>
    <mergeCell ref="J41:K41"/>
    <mergeCell ref="A3:F3"/>
    <mergeCell ref="B6:F6"/>
    <mergeCell ref="B12:F12"/>
    <mergeCell ref="J29:K29"/>
    <mergeCell ref="G29:I29"/>
    <mergeCell ref="B29:E29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zoomScaleNormal="100" workbookViewId="0">
      <selection activeCell="H14" sqref="H14"/>
    </sheetView>
  </sheetViews>
  <sheetFormatPr baseColWidth="10" defaultRowHeight="15" x14ac:dyDescent="0.25"/>
  <cols>
    <col min="1" max="1" width="32.5703125" bestFit="1" customWidth="1"/>
    <col min="2" max="2" width="25.140625" customWidth="1"/>
    <col min="3" max="3" width="18.85546875" customWidth="1"/>
    <col min="4" max="4" width="16.42578125" customWidth="1"/>
    <col min="7" max="7" width="16.5703125" bestFit="1" customWidth="1"/>
    <col min="8" max="8" width="17.5703125" customWidth="1"/>
    <col min="9" max="9" width="14.5703125" customWidth="1"/>
  </cols>
  <sheetData>
    <row r="1" spans="1:9" ht="18" x14ac:dyDescent="0.25">
      <c r="A1" s="71" t="s">
        <v>51</v>
      </c>
      <c r="B1" s="12"/>
      <c r="C1" s="12"/>
      <c r="D1" s="12"/>
      <c r="E1" s="12"/>
      <c r="F1" s="12"/>
      <c r="G1" s="12"/>
      <c r="H1" s="12"/>
      <c r="I1" s="12"/>
    </row>
    <row r="2" spans="1:9" s="41" customFormat="1" x14ac:dyDescent="0.25">
      <c r="A2" s="166"/>
      <c r="B2" s="110" t="s">
        <v>15</v>
      </c>
      <c r="C2" s="110" t="s">
        <v>47</v>
      </c>
      <c r="D2" s="110" t="s">
        <v>25</v>
      </c>
      <c r="E2" s="110" t="s">
        <v>24</v>
      </c>
      <c r="F2" s="172" t="s">
        <v>25</v>
      </c>
      <c r="G2" s="171"/>
      <c r="H2" s="108"/>
    </row>
    <row r="3" spans="1:9" s="41" customFormat="1" x14ac:dyDescent="0.25">
      <c r="A3" s="167"/>
      <c r="B3" s="74" t="s">
        <v>1</v>
      </c>
      <c r="C3" s="74" t="s">
        <v>52</v>
      </c>
      <c r="D3" s="74" t="s">
        <v>14</v>
      </c>
      <c r="E3" s="74" t="s">
        <v>53</v>
      </c>
      <c r="F3" s="173" t="s">
        <v>73</v>
      </c>
      <c r="G3" s="171"/>
      <c r="H3" s="108"/>
    </row>
    <row r="4" spans="1:9" s="41" customFormat="1" x14ac:dyDescent="0.25">
      <c r="A4" s="168" t="str">
        <f>Futterplanung!A6</f>
        <v>Eigenes Futter</v>
      </c>
      <c r="B4" s="169"/>
      <c r="C4" s="169"/>
      <c r="D4" s="169"/>
      <c r="E4" s="169"/>
      <c r="F4" s="174"/>
      <c r="G4" s="171"/>
    </row>
    <row r="5" spans="1:9" x14ac:dyDescent="0.25">
      <c r="A5" s="53" t="str">
        <f>Futterplanung!A7</f>
        <v>Grassilage 1. und 4. Schnitt</v>
      </c>
      <c r="B5" s="61">
        <f>I26</f>
        <v>294</v>
      </c>
      <c r="C5" s="77">
        <v>7</v>
      </c>
      <c r="D5" s="61">
        <f>B5*C5</f>
        <v>2058</v>
      </c>
      <c r="E5" s="55">
        <v>32</v>
      </c>
      <c r="F5" s="175">
        <f>D5*(E5/100)</f>
        <v>658.56000000000006</v>
      </c>
      <c r="G5" s="55"/>
    </row>
    <row r="6" spans="1:9" x14ac:dyDescent="0.25">
      <c r="A6" s="53" t="str">
        <f>Futterplanung!A8</f>
        <v>Grassilage 2., 3. und 5. Schnitt</v>
      </c>
      <c r="B6" s="61">
        <f t="shared" ref="B6:B7" si="0">I27</f>
        <v>242.4</v>
      </c>
      <c r="C6" s="77">
        <v>6.5</v>
      </c>
      <c r="D6" s="61">
        <f t="shared" ref="D6:D7" si="1">B6*C6</f>
        <v>1575.6000000000001</v>
      </c>
      <c r="E6" s="55">
        <v>35</v>
      </c>
      <c r="F6" s="175">
        <f t="shared" ref="F6:F18" si="2">D6*(E6/100)</f>
        <v>551.46</v>
      </c>
      <c r="G6" s="55"/>
    </row>
    <row r="7" spans="1:9" x14ac:dyDescent="0.25">
      <c r="A7" s="53" t="str">
        <f>Futterplanung!A9</f>
        <v>Maissilage</v>
      </c>
      <c r="B7" s="61">
        <f t="shared" si="0"/>
        <v>158.4</v>
      </c>
      <c r="C7" s="77">
        <v>7.5</v>
      </c>
      <c r="D7" s="61">
        <f t="shared" si="1"/>
        <v>1188</v>
      </c>
      <c r="E7" s="55">
        <v>33</v>
      </c>
      <c r="F7" s="175">
        <f t="shared" si="2"/>
        <v>392.04</v>
      </c>
      <c r="G7" s="55"/>
    </row>
    <row r="8" spans="1:9" x14ac:dyDescent="0.25">
      <c r="A8" s="53" t="str">
        <f>Futterplanung!A10</f>
        <v>Heu</v>
      </c>
      <c r="B8" s="54"/>
      <c r="C8" s="55"/>
      <c r="D8" s="61">
        <f>I35+I37</f>
        <v>93.967430132643358</v>
      </c>
      <c r="E8" s="55">
        <v>86</v>
      </c>
      <c r="F8" s="175">
        <f t="shared" si="2"/>
        <v>80.81198991407328</v>
      </c>
      <c r="G8" s="55"/>
    </row>
    <row r="9" spans="1:9" x14ac:dyDescent="0.25">
      <c r="A9" s="57" t="str">
        <f>Futterplanung!A11</f>
        <v>Stroh</v>
      </c>
      <c r="B9" s="58"/>
      <c r="C9" s="59"/>
      <c r="D9" s="165">
        <f>I38</f>
        <v>135.792</v>
      </c>
      <c r="E9" s="59">
        <v>86</v>
      </c>
      <c r="F9" s="176">
        <f t="shared" si="2"/>
        <v>116.78112</v>
      </c>
      <c r="G9" s="55"/>
    </row>
    <row r="10" spans="1:9" x14ac:dyDescent="0.25">
      <c r="A10" s="41" t="str">
        <f>Futterplanung!A12</f>
        <v>eigenes Kraftfutter und Futterzukauf</v>
      </c>
      <c r="B10" s="2"/>
      <c r="C10" s="2"/>
      <c r="D10" s="2"/>
      <c r="E10" s="2"/>
      <c r="F10" s="56"/>
      <c r="G10" s="55"/>
    </row>
    <row r="11" spans="1:9" x14ac:dyDescent="0.25">
      <c r="A11" s="50" t="str">
        <f>Futterplanung!A13</f>
        <v>Triticale</v>
      </c>
      <c r="B11" s="51"/>
      <c r="C11" s="51"/>
      <c r="D11" s="117">
        <v>120</v>
      </c>
      <c r="E11" s="52">
        <v>88</v>
      </c>
      <c r="F11" s="177">
        <f t="shared" si="2"/>
        <v>105.6</v>
      </c>
      <c r="G11" s="54"/>
    </row>
    <row r="12" spans="1:9" x14ac:dyDescent="0.25">
      <c r="A12" s="53" t="str">
        <f>Futterplanung!A14</f>
        <v>Erbsen</v>
      </c>
      <c r="B12" s="54"/>
      <c r="C12" s="54"/>
      <c r="D12" s="114">
        <v>60</v>
      </c>
      <c r="E12" s="55">
        <v>88</v>
      </c>
      <c r="F12" s="175">
        <f t="shared" si="2"/>
        <v>52.8</v>
      </c>
      <c r="G12" s="54"/>
    </row>
    <row r="13" spans="1:9" x14ac:dyDescent="0.25">
      <c r="A13" s="53" t="str">
        <f>Futterplanung!A15</f>
        <v>Cobs</v>
      </c>
      <c r="B13" s="54"/>
      <c r="C13" s="54"/>
      <c r="D13" s="114">
        <v>499</v>
      </c>
      <c r="E13" s="115">
        <v>90</v>
      </c>
      <c r="F13" s="178">
        <f t="shared" si="2"/>
        <v>449.1</v>
      </c>
      <c r="G13" s="54"/>
    </row>
    <row r="14" spans="1:9" x14ac:dyDescent="0.25">
      <c r="A14" s="53" t="str">
        <f>Futterplanung!A16</f>
        <v>Heißluftheu</v>
      </c>
      <c r="B14" s="54"/>
      <c r="C14" s="54"/>
      <c r="D14" s="115">
        <v>553</v>
      </c>
      <c r="E14" s="115">
        <v>90</v>
      </c>
      <c r="F14" s="178">
        <f t="shared" si="2"/>
        <v>497.7</v>
      </c>
      <c r="G14" s="54"/>
    </row>
    <row r="15" spans="1:9" x14ac:dyDescent="0.25">
      <c r="A15" s="53" t="str">
        <f>Futterplanung!A17</f>
        <v>Körnermais</v>
      </c>
      <c r="B15" s="54"/>
      <c r="C15" s="54"/>
      <c r="D15" s="115">
        <v>305</v>
      </c>
      <c r="E15" s="115">
        <v>88</v>
      </c>
      <c r="F15" s="178">
        <f t="shared" si="2"/>
        <v>268.39999999999998</v>
      </c>
      <c r="G15" s="54"/>
    </row>
    <row r="16" spans="1:9" x14ac:dyDescent="0.25">
      <c r="A16" s="53" t="str">
        <f>Futterplanung!A18</f>
        <v>Sojakuchen</v>
      </c>
      <c r="B16" s="54"/>
      <c r="C16" s="54"/>
      <c r="D16" s="115">
        <v>311</v>
      </c>
      <c r="E16" s="115">
        <v>88</v>
      </c>
      <c r="F16" s="178">
        <f t="shared" si="2"/>
        <v>273.68</v>
      </c>
      <c r="G16" s="54"/>
    </row>
    <row r="17" spans="1:9" x14ac:dyDescent="0.25">
      <c r="A17" s="53" t="str">
        <f>Futterplanung!A19</f>
        <v>Biertrebersilage</v>
      </c>
      <c r="B17" s="61">
        <f>I29</f>
        <v>19.200000000000003</v>
      </c>
      <c r="C17" s="55">
        <v>7.6</v>
      </c>
      <c r="D17" s="114">
        <f t="shared" ref="D17" si="3">B17*C17</f>
        <v>145.92000000000002</v>
      </c>
      <c r="E17" s="55">
        <v>26</v>
      </c>
      <c r="F17" s="175">
        <f t="shared" si="2"/>
        <v>37.939200000000007</v>
      </c>
      <c r="G17" s="54"/>
    </row>
    <row r="18" spans="1:9" ht="15.6" customHeight="1" x14ac:dyDescent="0.25">
      <c r="A18" s="57" t="str">
        <f>Futterplanung!A20</f>
        <v>Weizen</v>
      </c>
      <c r="B18" s="58"/>
      <c r="C18" s="58"/>
      <c r="D18" s="116">
        <v>123</v>
      </c>
      <c r="E18" s="59">
        <v>88</v>
      </c>
      <c r="F18" s="176">
        <f t="shared" si="2"/>
        <v>108.24</v>
      </c>
      <c r="G18" s="54"/>
    </row>
    <row r="23" spans="1:9" ht="18.75" x14ac:dyDescent="0.3">
      <c r="A23" s="11" t="s">
        <v>34</v>
      </c>
    </row>
    <row r="24" spans="1:9" s="41" customFormat="1" x14ac:dyDescent="0.25">
      <c r="A24" s="154" t="s">
        <v>40</v>
      </c>
      <c r="B24" s="156" t="s">
        <v>41</v>
      </c>
      <c r="C24" s="159" t="s">
        <v>45</v>
      </c>
      <c r="D24" s="159"/>
      <c r="E24" s="159"/>
      <c r="F24" s="158" t="s">
        <v>46</v>
      </c>
      <c r="G24" s="159"/>
      <c r="H24" s="160"/>
      <c r="I24" s="156" t="s">
        <v>48</v>
      </c>
    </row>
    <row r="25" spans="1:9" s="41" customFormat="1" x14ac:dyDescent="0.25">
      <c r="A25" s="155"/>
      <c r="B25" s="157"/>
      <c r="C25" s="78" t="s">
        <v>42</v>
      </c>
      <c r="D25" s="78" t="s">
        <v>56</v>
      </c>
      <c r="E25" s="78" t="s">
        <v>44</v>
      </c>
      <c r="F25" s="79" t="s">
        <v>42</v>
      </c>
      <c r="G25" s="78" t="s">
        <v>56</v>
      </c>
      <c r="H25" s="80" t="s">
        <v>44</v>
      </c>
      <c r="I25" s="157"/>
    </row>
    <row r="26" spans="1:9" x14ac:dyDescent="0.25">
      <c r="A26" s="50" t="s">
        <v>35</v>
      </c>
      <c r="B26" s="64" t="s">
        <v>49</v>
      </c>
      <c r="C26" s="52">
        <v>24</v>
      </c>
      <c r="D26" s="52">
        <v>5</v>
      </c>
      <c r="E26" s="52">
        <v>2</v>
      </c>
      <c r="F26" s="67">
        <v>24</v>
      </c>
      <c r="G26" s="52">
        <v>4.5</v>
      </c>
      <c r="H26" s="68">
        <v>0.5</v>
      </c>
      <c r="I26" s="62">
        <f>(C26*D26*E26)+(F26*G26*H26)</f>
        <v>294</v>
      </c>
    </row>
    <row r="27" spans="1:9" x14ac:dyDescent="0.25">
      <c r="A27" s="53" t="s">
        <v>36</v>
      </c>
      <c r="B27" s="65" t="s">
        <v>50</v>
      </c>
      <c r="C27" s="55">
        <v>24</v>
      </c>
      <c r="D27" s="55">
        <v>4.5</v>
      </c>
      <c r="E27" s="55">
        <v>1.8</v>
      </c>
      <c r="F27" s="69">
        <v>24</v>
      </c>
      <c r="G27" s="55">
        <v>4</v>
      </c>
      <c r="H27" s="56">
        <v>0.5</v>
      </c>
      <c r="I27" s="63">
        <f t="shared" ref="I27:I29" si="4">(C27*D27*E27)+(F27*G27*H27)</f>
        <v>242.4</v>
      </c>
    </row>
    <row r="28" spans="1:9" x14ac:dyDescent="0.25">
      <c r="A28" s="53" t="s">
        <v>37</v>
      </c>
      <c r="B28" s="65" t="s">
        <v>5</v>
      </c>
      <c r="C28" s="55">
        <v>20</v>
      </c>
      <c r="D28" s="55">
        <v>3</v>
      </c>
      <c r="E28" s="55">
        <v>2.4</v>
      </c>
      <c r="F28" s="69">
        <v>20</v>
      </c>
      <c r="G28" s="55">
        <v>2.4</v>
      </c>
      <c r="H28" s="56">
        <v>0.3</v>
      </c>
      <c r="I28" s="63">
        <f t="shared" si="4"/>
        <v>158.4</v>
      </c>
    </row>
    <row r="29" spans="1:9" x14ac:dyDescent="0.25">
      <c r="A29" s="53" t="s">
        <v>38</v>
      </c>
      <c r="B29" s="65" t="s">
        <v>12</v>
      </c>
      <c r="C29" s="55">
        <v>12</v>
      </c>
      <c r="D29" s="55">
        <v>2</v>
      </c>
      <c r="E29" s="55">
        <v>0.8</v>
      </c>
      <c r="F29" s="69"/>
      <c r="G29" s="55"/>
      <c r="H29" s="56"/>
      <c r="I29" s="63">
        <f t="shared" si="4"/>
        <v>19.200000000000003</v>
      </c>
    </row>
    <row r="30" spans="1:9" x14ac:dyDescent="0.25">
      <c r="A30" s="57" t="s">
        <v>39</v>
      </c>
      <c r="B30" s="66"/>
      <c r="C30" s="59"/>
      <c r="D30" s="59"/>
      <c r="E30" s="59"/>
      <c r="F30" s="70"/>
      <c r="G30" s="59"/>
      <c r="H30" s="60"/>
      <c r="I30" s="46"/>
    </row>
    <row r="32" spans="1:9" ht="18.75" x14ac:dyDescent="0.3">
      <c r="A32" s="11" t="s">
        <v>54</v>
      </c>
    </row>
    <row r="33" spans="1:11" x14ac:dyDescent="0.25">
      <c r="A33" s="72"/>
      <c r="B33" s="156" t="s">
        <v>55</v>
      </c>
      <c r="C33" s="158" t="s">
        <v>61</v>
      </c>
      <c r="D33" s="159"/>
      <c r="E33" s="160"/>
      <c r="F33" s="154" t="s">
        <v>63</v>
      </c>
      <c r="G33" s="161" t="s">
        <v>64</v>
      </c>
      <c r="H33" s="156" t="s">
        <v>57</v>
      </c>
      <c r="I33" s="156" t="s">
        <v>60</v>
      </c>
      <c r="J33" s="54"/>
      <c r="K33" s="54"/>
    </row>
    <row r="34" spans="1:11" s="41" customFormat="1" x14ac:dyDescent="0.25">
      <c r="A34" s="73"/>
      <c r="B34" s="157"/>
      <c r="C34" s="73"/>
      <c r="D34" s="74" t="s">
        <v>62</v>
      </c>
      <c r="E34" s="75" t="s">
        <v>44</v>
      </c>
      <c r="F34" s="155"/>
      <c r="G34" s="162"/>
      <c r="H34" s="163"/>
      <c r="I34" s="157"/>
      <c r="J34" s="74"/>
      <c r="K34" s="76"/>
    </row>
    <row r="35" spans="1:11" ht="23.45" customHeight="1" x14ac:dyDescent="0.25">
      <c r="A35" s="81" t="s">
        <v>58</v>
      </c>
      <c r="B35" s="82">
        <v>26</v>
      </c>
      <c r="C35" s="81"/>
      <c r="D35" s="83">
        <v>1.2</v>
      </c>
      <c r="E35" s="84">
        <v>1</v>
      </c>
      <c r="F35" s="85">
        <f>(D35/2)*(D35/2)*3.14159265359*E35</f>
        <v>1.1309733552924</v>
      </c>
      <c r="G35" s="83">
        <v>1.4</v>
      </c>
      <c r="H35" s="86">
        <f>F35*G35</f>
        <v>1.5833626974093598</v>
      </c>
      <c r="I35" s="103">
        <f>(F35*G35)*B35</f>
        <v>41.167430132643354</v>
      </c>
      <c r="J35" s="55"/>
      <c r="K35" s="107"/>
    </row>
    <row r="36" spans="1:11" x14ac:dyDescent="0.25">
      <c r="A36" s="87"/>
      <c r="B36" s="88"/>
      <c r="C36" s="89" t="s">
        <v>42</v>
      </c>
      <c r="D36" s="90" t="s">
        <v>43</v>
      </c>
      <c r="E36" s="91" t="s">
        <v>44</v>
      </c>
      <c r="F36" s="92"/>
      <c r="G36" s="92"/>
      <c r="H36" s="88"/>
      <c r="I36" s="93"/>
      <c r="J36" s="55"/>
      <c r="K36" s="54"/>
    </row>
    <row r="37" spans="1:11" x14ac:dyDescent="0.25">
      <c r="A37" s="87" t="s">
        <v>59</v>
      </c>
      <c r="B37" s="88">
        <v>15</v>
      </c>
      <c r="C37" s="87">
        <v>2.2000000000000002</v>
      </c>
      <c r="D37" s="92">
        <v>1</v>
      </c>
      <c r="E37" s="93">
        <v>0.8</v>
      </c>
      <c r="F37" s="92">
        <f>C37*D37*E37</f>
        <v>1.7600000000000002</v>
      </c>
      <c r="G37" s="94">
        <v>2</v>
      </c>
      <c r="H37" s="95">
        <f>F37*G37</f>
        <v>3.5200000000000005</v>
      </c>
      <c r="I37" s="104">
        <f>(F37*G37)*B37</f>
        <v>52.800000000000004</v>
      </c>
      <c r="J37" s="55"/>
      <c r="K37" s="54"/>
    </row>
    <row r="38" spans="1:11" x14ac:dyDescent="0.25">
      <c r="A38" s="96" t="s">
        <v>7</v>
      </c>
      <c r="B38" s="97">
        <v>41</v>
      </c>
      <c r="C38" s="96">
        <v>2.2999999999999998</v>
      </c>
      <c r="D38" s="98">
        <v>0.9</v>
      </c>
      <c r="E38" s="99">
        <v>1</v>
      </c>
      <c r="F38" s="98">
        <f>C38*D38*E38</f>
        <v>2.0699999999999998</v>
      </c>
      <c r="G38" s="100">
        <v>1.6</v>
      </c>
      <c r="H38" s="101">
        <f>F38*G38</f>
        <v>3.3119999999999998</v>
      </c>
      <c r="I38" s="105">
        <f>(F38*G38)*B38</f>
        <v>135.792</v>
      </c>
      <c r="J38" s="55"/>
      <c r="K38" s="54"/>
    </row>
  </sheetData>
  <mergeCells count="11">
    <mergeCell ref="A24:A25"/>
    <mergeCell ref="B24:B25"/>
    <mergeCell ref="B33:B34"/>
    <mergeCell ref="I24:I25"/>
    <mergeCell ref="C33:E33"/>
    <mergeCell ref="F33:F34"/>
    <mergeCell ref="G33:G34"/>
    <mergeCell ref="I33:I34"/>
    <mergeCell ref="H33:H34"/>
    <mergeCell ref="C24:E24"/>
    <mergeCell ref="F24:H24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Futterplanung</vt:lpstr>
      <vt:lpstr>Futtervorräte</vt:lpstr>
      <vt:lpstr>Tabelle1</vt:lpstr>
    </vt:vector>
  </TitlesOfParts>
  <Company>LfL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mtmm</dc:creator>
  <cp:lastModifiedBy>Rauch, Petra (LfL)</cp:lastModifiedBy>
  <cp:lastPrinted>2023-07-31T07:29:39Z</cp:lastPrinted>
  <dcterms:created xsi:type="dcterms:W3CDTF">2008-12-17T08:37:49Z</dcterms:created>
  <dcterms:modified xsi:type="dcterms:W3CDTF">2023-07-31T12:25:23Z</dcterms:modified>
</cp:coreProperties>
</file>